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42b07b53c4c8978/Dokumente/Studio 13/Spoko/Finale Tools/07_Ideen_Entwicklung/"/>
    </mc:Choice>
  </mc:AlternateContent>
  <xr:revisionPtr revIDLastSave="0" documentId="8_{0280A45A-1B5F-4D0B-B983-C5046A464424}" xr6:coauthVersionLast="47" xr6:coauthVersionMax="47" xr10:uidLastSave="{00000000-0000-0000-0000-000000000000}"/>
  <bookViews>
    <workbookView xWindow="-108" yWindow="-108" windowWidth="23256" windowHeight="12456" tabRatio="500" activeTab="2" xr2:uid="{00000000-000D-0000-FFFF-FFFF00000000}"/>
  </bookViews>
  <sheets>
    <sheet name="Anleitung" sheetId="1" r:id="rId1"/>
    <sheet name="Cockpit" sheetId="2" r:id="rId2"/>
    <sheet name="Vereine" sheetId="3" r:id="rId3"/>
    <sheet name="Listen" sheetId="4" r:id="rId4"/>
  </sheets>
  <definedNames>
    <definedName name="_xlnm._FilterDatabase" localSheetId="2" hidden="1">Vereine!$A$10:$R$70</definedName>
    <definedName name="_xlnm.Print_Area" localSheetId="0">Anleitung!$A$1:$B$39</definedName>
    <definedName name="_xlnm.Print_Area" localSheetId="1">Cockpit!$A$1:$U$80</definedName>
    <definedName name="_xlnm.Print_Area" localSheetId="3">Listen!$A$1:$B$22</definedName>
    <definedName name="_xlnm.Print_Area" localSheetId="2">Vereine!$A$1:$R$73</definedName>
    <definedName name="_xlnm.Print_Titles" localSheetId="2">Vereine!$10:$10</definedName>
    <definedName name="L_JaNein_H">OFFSET(Listen!$B$11,0,0,MAX(1,COUNTA(Listen!$B$11:$B$50)),1)</definedName>
    <definedName name="L_JaNein_I">OFFSET(Listen!$B$11,0,0,MAX(1,COUNTA(Listen!$B$11:$B$50)),1)</definedName>
    <definedName name="L_JaNein_J">OFFSET(Listen!$B$11,0,0,MAX(1,COUNTA(Listen!$B$11:$B$50)),1)</definedName>
    <definedName name="L_Sparte">OFFSET(Listen!$A$11,0,0,MAX(1,COUNTA(Listen!$A$11:$A$50)),1)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R13" i="3" l="1" a="1"/>
  <c r="R13" i="3" s="1"/>
  <c r="R12" i="3" a="1"/>
  <c r="R12" i="3" s="1"/>
  <c r="P70" i="3"/>
  <c r="R70" i="3" s="1"/>
  <c r="G70" i="3"/>
  <c r="P69" i="3"/>
  <c r="R69" i="3" s="1"/>
  <c r="G69" i="3"/>
  <c r="R68" i="3"/>
  <c r="P68" i="3"/>
  <c r="G68" i="3"/>
  <c r="P67" i="3"/>
  <c r="R67" i="3" s="1"/>
  <c r="G67" i="3"/>
  <c r="R66" i="3"/>
  <c r="P66" i="3"/>
  <c r="G66" i="3"/>
  <c r="P65" i="3"/>
  <c r="R65" i="3" s="1"/>
  <c r="G65" i="3"/>
  <c r="R64" i="3"/>
  <c r="P64" i="3"/>
  <c r="G64" i="3"/>
  <c r="R63" i="3"/>
  <c r="P63" i="3"/>
  <c r="G63" i="3"/>
  <c r="R62" i="3"/>
  <c r="P62" i="3"/>
  <c r="G62" i="3"/>
  <c r="R61" i="3"/>
  <c r="P61" i="3"/>
  <c r="G61" i="3"/>
  <c r="P60" i="3"/>
  <c r="R60" i="3" s="1"/>
  <c r="G60" i="3"/>
  <c r="P59" i="3"/>
  <c r="R59" i="3" s="1"/>
  <c r="G59" i="3"/>
  <c r="P58" i="3"/>
  <c r="R58" i="3" s="1"/>
  <c r="G58" i="3"/>
  <c r="P57" i="3"/>
  <c r="R57" i="3" s="1"/>
  <c r="G57" i="3"/>
  <c r="P56" i="3"/>
  <c r="R56" i="3" s="1"/>
  <c r="G56" i="3"/>
  <c r="R55" i="3"/>
  <c r="P55" i="3"/>
  <c r="G55" i="3"/>
  <c r="P54" i="3"/>
  <c r="R54" i="3" s="1"/>
  <c r="G54" i="3"/>
  <c r="P53" i="3"/>
  <c r="R53" i="3" s="1"/>
  <c r="G53" i="3"/>
  <c r="P52" i="3"/>
  <c r="R52" i="3" s="1"/>
  <c r="G52" i="3"/>
  <c r="P51" i="3"/>
  <c r="R51" i="3" s="1"/>
  <c r="G51" i="3"/>
  <c r="P50" i="3"/>
  <c r="R50" i="3" s="1"/>
  <c r="G50" i="3"/>
  <c r="P49" i="3"/>
  <c r="R49" i="3" s="1"/>
  <c r="G49" i="3"/>
  <c r="P48" i="3"/>
  <c r="R48" i="3" s="1"/>
  <c r="G48" i="3"/>
  <c r="P47" i="3"/>
  <c r="R47" i="3" s="1"/>
  <c r="G47" i="3"/>
  <c r="R46" i="3"/>
  <c r="P46" i="3"/>
  <c r="G46" i="3"/>
  <c r="P45" i="3"/>
  <c r="R45" i="3" s="1"/>
  <c r="G45" i="3"/>
  <c r="R44" i="3"/>
  <c r="P44" i="3"/>
  <c r="G44" i="3"/>
  <c r="P43" i="3"/>
  <c r="R43" i="3" s="1"/>
  <c r="G43" i="3"/>
  <c r="P42" i="3"/>
  <c r="R42" i="3" s="1"/>
  <c r="G42" i="3"/>
  <c r="R41" i="3"/>
  <c r="P41" i="3"/>
  <c r="G41" i="3"/>
  <c r="R40" i="3"/>
  <c r="P40" i="3"/>
  <c r="G40" i="3"/>
  <c r="R39" i="3"/>
  <c r="P39" i="3"/>
  <c r="G39" i="3"/>
  <c r="P38" i="3"/>
  <c r="R38" i="3" s="1"/>
  <c r="G38" i="3"/>
  <c r="P37" i="3"/>
  <c r="R37" i="3" s="1"/>
  <c r="G37" i="3"/>
  <c r="P36" i="3"/>
  <c r="R36" i="3" s="1"/>
  <c r="G36" i="3"/>
  <c r="P35" i="3"/>
  <c r="R35" i="3" s="1"/>
  <c r="G35" i="3"/>
  <c r="P34" i="3"/>
  <c r="R34" i="3" s="1"/>
  <c r="G34" i="3"/>
  <c r="R33" i="3"/>
  <c r="P33" i="3"/>
  <c r="G33" i="3"/>
  <c r="P32" i="3"/>
  <c r="R32" i="3" s="1"/>
  <c r="G32" i="3"/>
  <c r="P31" i="3"/>
  <c r="R31" i="3" s="1"/>
  <c r="G31" i="3"/>
  <c r="P30" i="3"/>
  <c r="R30" i="3" s="1"/>
  <c r="G30" i="3"/>
  <c r="C74" i="2" s="1"/>
  <c r="P29" i="3"/>
  <c r="R29" i="3" s="1"/>
  <c r="G29" i="3"/>
  <c r="C73" i="2" s="1"/>
  <c r="P28" i="3"/>
  <c r="R28" i="3" s="1"/>
  <c r="G28" i="3"/>
  <c r="C72" i="2" s="1"/>
  <c r="P27" i="3"/>
  <c r="R27" i="3" s="1"/>
  <c r="G27" i="3"/>
  <c r="C71" i="2" s="1"/>
  <c r="P26" i="3"/>
  <c r="R26" i="3" s="1"/>
  <c r="G26" i="3"/>
  <c r="P25" i="3"/>
  <c r="R25" i="3" s="1"/>
  <c r="G25" i="3"/>
  <c r="R24" i="3"/>
  <c r="P24" i="3"/>
  <c r="G24" i="3"/>
  <c r="C68" i="2" s="1"/>
  <c r="P23" i="3"/>
  <c r="R23" i="3" s="1"/>
  <c r="G23" i="3"/>
  <c r="C67" i="2" s="1"/>
  <c r="R22" i="3"/>
  <c r="P22" i="3"/>
  <c r="G22" i="3"/>
  <c r="C66" i="2" s="1"/>
  <c r="P21" i="3"/>
  <c r="R21" i="3" s="1"/>
  <c r="G21" i="3"/>
  <c r="C65" i="2" s="1"/>
  <c r="R20" i="3"/>
  <c r="P20" i="3"/>
  <c r="G20" i="3"/>
  <c r="C64" i="2" s="1"/>
  <c r="R19" i="3"/>
  <c r="P19" i="3"/>
  <c r="G19" i="3"/>
  <c r="G18" i="3"/>
  <c r="P18" i="3" s="1"/>
  <c r="R18" i="3" s="1"/>
  <c r="R17" i="3"/>
  <c r="P17" i="3"/>
  <c r="G17" i="3"/>
  <c r="P16" i="3"/>
  <c r="G16" i="3"/>
  <c r="C60" i="2" s="1"/>
  <c r="R15" i="3"/>
  <c r="G15" i="3"/>
  <c r="G14" i="3"/>
  <c r="C58" i="2" s="1"/>
  <c r="P13" i="3"/>
  <c r="G13" i="3"/>
  <c r="C57" i="2" s="1"/>
  <c r="P12" i="3"/>
  <c r="G12" i="3"/>
  <c r="R11" i="3"/>
  <c r="P11" i="3"/>
  <c r="G11" i="3"/>
  <c r="B74" i="2"/>
  <c r="A74" i="2"/>
  <c r="B73" i="2"/>
  <c r="A73" i="2"/>
  <c r="B72" i="2"/>
  <c r="A72" i="2"/>
  <c r="B71" i="2"/>
  <c r="A71" i="2"/>
  <c r="C70" i="2"/>
  <c r="B70" i="2"/>
  <c r="A70" i="2"/>
  <c r="C69" i="2"/>
  <c r="B69" i="2"/>
  <c r="A69" i="2"/>
  <c r="B68" i="2"/>
  <c r="A68" i="2"/>
  <c r="B67" i="2"/>
  <c r="A67" i="2"/>
  <c r="B66" i="2"/>
  <c r="A66" i="2"/>
  <c r="B65" i="2"/>
  <c r="A65" i="2"/>
  <c r="B64" i="2"/>
  <c r="A64" i="2"/>
  <c r="C63" i="2"/>
  <c r="B63" i="2"/>
  <c r="A63" i="2"/>
  <c r="C62" i="2"/>
  <c r="B62" i="2"/>
  <c r="A62" i="2"/>
  <c r="C61" i="2"/>
  <c r="B61" i="2"/>
  <c r="A61" i="2"/>
  <c r="B60" i="2"/>
  <c r="A60" i="2"/>
  <c r="C59" i="2"/>
  <c r="B59" i="2"/>
  <c r="A59" i="2"/>
  <c r="B58" i="2"/>
  <c r="A58" i="2"/>
  <c r="B57" i="2"/>
  <c r="A57" i="2"/>
  <c r="C56" i="2"/>
  <c r="B56" i="2"/>
  <c r="A56" i="2"/>
  <c r="C55" i="2"/>
  <c r="B55" i="2"/>
  <c r="A55" i="2"/>
  <c r="C51" i="2"/>
  <c r="B51" i="2"/>
  <c r="C50" i="2"/>
  <c r="B50" i="2"/>
  <c r="C49" i="2"/>
  <c r="B49" i="2"/>
  <c r="C48" i="2"/>
  <c r="B48" i="2"/>
  <c r="C47" i="2"/>
  <c r="B47" i="2"/>
  <c r="C46" i="2"/>
  <c r="B46" i="2"/>
  <c r="C45" i="2"/>
  <c r="B45" i="2"/>
  <c r="C44" i="2"/>
  <c r="B44" i="2"/>
  <c r="C43" i="2"/>
  <c r="B43" i="2"/>
  <c r="B24" i="2"/>
  <c r="B23" i="2"/>
  <c r="B22" i="2"/>
  <c r="B20" i="2"/>
  <c r="B16" i="2"/>
  <c r="B15" i="2"/>
  <c r="B14" i="2"/>
  <c r="B12" i="2"/>
  <c r="B11" i="2"/>
  <c r="B13" i="2" s="1"/>
  <c r="B10" i="2"/>
  <c r="P14" i="3" l="1"/>
  <c r="R14" i="3" s="1"/>
  <c r="C28" i="2" l="1"/>
  <c r="B28" i="2"/>
  <c r="A28" i="2"/>
  <c r="D29" i="2"/>
  <c r="B29" i="2"/>
  <c r="A29" i="2"/>
  <c r="D28" i="2"/>
  <c r="R16" i="3"/>
  <c r="D33" i="2" s="1"/>
  <c r="C29" i="2"/>
  <c r="B21" i="2"/>
  <c r="D30" i="2" l="1"/>
  <c r="A34" i="2"/>
  <c r="A30" i="2"/>
  <c r="C31" i="2"/>
  <c r="A31" i="2"/>
  <c r="D34" i="2"/>
  <c r="C38" i="2"/>
  <c r="C39" i="2"/>
  <c r="C35" i="2"/>
  <c r="B35" i="2"/>
  <c r="A35" i="2"/>
  <c r="C36" i="2"/>
  <c r="B32" i="2"/>
  <c r="D37" i="2"/>
  <c r="B31" i="2"/>
  <c r="B36" i="2"/>
  <c r="D36" i="2"/>
  <c r="C37" i="2"/>
  <c r="A32" i="2"/>
  <c r="D32" i="2"/>
  <c r="B38" i="2"/>
  <c r="B37" i="2"/>
  <c r="A33" i="2"/>
  <c r="A39" i="2"/>
  <c r="B34" i="2"/>
  <c r="B30" i="2"/>
  <c r="D39" i="2"/>
  <c r="D35" i="2"/>
  <c r="D31" i="2"/>
  <c r="C34" i="2"/>
  <c r="D38" i="2"/>
  <c r="C30" i="2"/>
  <c r="A37" i="2"/>
  <c r="A36" i="2"/>
  <c r="B33" i="2"/>
  <c r="C33" i="2"/>
  <c r="C32" i="2"/>
  <c r="B39" i="2"/>
  <c r="A38"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<sst xmlns="http://schemas.openxmlformats.org/spreadsheetml/2006/main" count="186" uniqueCount="128">
  <si>
    <t>Vereinsporträt</t>
  </si>
  <si>
    <t>Toolbox Sportkoordination · Netzwerk und Vereine</t>
  </si>
  <si>
    <t>Wofür dieses Tool</t>
  </si>
  <si>
    <t>Das Vereinsporträt hält die Basisdaten aller Vereine einheitlich fest und wertet sie im Cockpit</t>
  </si>
  <si>
    <t>grafisch aus. Es beantwortet Fragen, die in jeder zweiten Sitzung auftauchen: Wie viele Mitglieder</t>
  </si>
  <si>
    <t>haben unsere Vereine? Wie hoch ist der Nachwuchsanteil? Wer bietet J+S an? Wo trainieren sie?</t>
  </si>
  <si>
    <t>Es ist die Grundlage für Beitragsentscheide, Belegungsplanung und jede Bedarfsdiskussion.</t>
  </si>
  <si>
    <t>So gehen Sie vor</t>
  </si>
  <si>
    <t>1.</t>
  </si>
  <si>
    <t>Die Daten einmal jährlich erheben, am besten nach den Hauptversammlungen im Frühling.</t>
  </si>
  <si>
    <t>2.</t>
  </si>
  <si>
    <t>Nur erheben, was tatsächlich verwendet wird. Jede zusätzliche Spalte senkt die Rücklaufquote.</t>
  </si>
  <si>
    <t>3.</t>
  </si>
  <si>
    <t>Den Nachwuchsanteil rechnen lassen statt abfragen.</t>
  </si>
  <si>
    <t>4.</t>
  </si>
  <si>
    <t>Das Datum unter «Stand» nachführen. Daten ohne Datum sind nach zwei Jahren wertlos.</t>
  </si>
  <si>
    <t>5.</t>
  </si>
  <si>
    <t>Blatt «Cockpit» zeigt Kennzahlen, Beobachtungsliste und drei Diagramme.</t>
  </si>
  <si>
    <t>Legende</t>
  </si>
  <si>
    <t>Hellgrün</t>
  </si>
  <si>
    <t>Eingabefeld – hier tragen Sie ein.</t>
  </si>
  <si>
    <t>Grau</t>
  </si>
  <si>
    <t>Berechnetes Feld – nicht überschreiben, sonst geht die Formel verloren.</t>
  </si>
  <si>
    <t>Beobachtungsliste</t>
  </si>
  <si>
    <t>Führt automatisch die Vereine auf, deren Vorstand nicht vollständig besetzt ist oder deren Nachwuchsanteil unter 15 Prozent liegt. Das sind die Vereine, bei denen sich ein Gespräch lohnt, bevor ein Problem entsteht.</t>
  </si>
  <si>
    <t>Vorstand vollständig</t>
  </si>
  <si>
    <t>Der beste Frühindikator für Vereine in Schwierigkeiten – und einfacher zu erheben als jede Mitgliederstatistik.</t>
  </si>
  <si>
    <t>Diagramme</t>
  </si>
  <si>
    <t>Die Balkendiagramme zeigen die ersten zwanzig Vereine in der Reihenfolge der Erfassung. Wer nach Grösse sortieren will, sortiert das Blatt «Vereine».</t>
  </si>
  <si>
    <t>Hinweis</t>
  </si>
  <si>
    <t>Die Liste enthält Kontaktdaten von Personen in Vereinsämtern. Sie ist vertraulich zu behandeln</t>
  </si>
  <si>
    <t>und nur für den vorgesehenen Zweck zu verwenden.</t>
  </si>
  <si>
    <t>Mitgliederzahlen sind Selbstdeklarationen der Vereine und je nach Zählweise unterschiedlich.</t>
  </si>
  <si>
    <t>Ein tiefer Nachwuchsanteil ist nicht bei jeder Sportart ein Problem – bei einer Laufgruppe für</t>
  </si>
  <si>
    <t>Erwachsene ist er zu erwarten. Die Beobachtungsliste ist ein Hinweis, kein Urteil.</t>
  </si>
  <si>
    <t>Anwendung in eigener Verantwortung.</t>
  </si>
  <si>
    <t>© 2026 Sven Brun · studio13nord.ch · Version 1.0 / September 2026</t>
  </si>
  <si>
    <t>Cockpit</t>
  </si>
  <si>
    <t>Berechnet sich automatisch aus dem Blatt «Vereine».</t>
  </si>
  <si>
    <t>Vereine erfasst</t>
  </si>
  <si>
    <t>Mitglieder total</t>
  </si>
  <si>
    <t>davon unter 20 Jahren</t>
  </si>
  <si>
    <t>Anteil Nachwuchs gesamt</t>
  </si>
  <si>
    <t>Mitglieder im Schnitt pro Verein</t>
  </si>
  <si>
    <t>grösster Verein</t>
  </si>
  <si>
    <t>kleinster Verein</t>
  </si>
  <si>
    <t>Auffälligkeiten</t>
  </si>
  <si>
    <t>Vereine</t>
  </si>
  <si>
    <t>Vorstand nicht vollständig</t>
  </si>
  <si>
    <t>Nachwuchsanteil unter 15 Prozent</t>
  </si>
  <si>
    <t>mit J+S-Angeboten</t>
  </si>
  <si>
    <t>mit eigener Anlage</t>
  </si>
  <si>
    <t>ohne E-Mail-Adresse</t>
  </si>
  <si>
    <t>Vereine mit unvollständigem Vorstand oder einem Nachwuchsanteil unter 15 Prozent.</t>
  </si>
  <si>
    <t>Verein</t>
  </si>
  <si>
    <t>Mitglieder</t>
  </si>
  <si>
    <t>Nachwuchs</t>
  </si>
  <si>
    <t>Datengrundlage der Diagramme</t>
  </si>
  <si>
    <t>Sparte</t>
  </si>
  <si>
    <t>Ballsport</t>
  </si>
  <si>
    <t>Turnen und Gymnastik</t>
  </si>
  <si>
    <t>Wassersport</t>
  </si>
  <si>
    <t>Wintersport</t>
  </si>
  <si>
    <t>Kampfsport</t>
  </si>
  <si>
    <t>Ausdauersport</t>
  </si>
  <si>
    <t>Pferdesport</t>
  </si>
  <si>
    <t>Schiess- und Präzisionssport</t>
  </si>
  <si>
    <t>Weitere</t>
  </si>
  <si>
    <t>Anteil Nachwuchs</t>
  </si>
  <si>
    <t>Basisdaten aller Vereine. Grundlage für Förderung, Belegung und Kommunikation.</t>
  </si>
  <si>
    <t>Nr</t>
  </si>
  <si>
    <t>Sportarten</t>
  </si>
  <si>
    <t>davon unter 20</t>
  </si>
  <si>
    <t>J+S-Angebote</t>
  </si>
  <si>
    <t>Eigene Anlage</t>
  </si>
  <si>
    <t>Trainingsorte</t>
  </si>
  <si>
    <t>Präsidium</t>
  </si>
  <si>
    <t>E-Mail</t>
  </si>
  <si>
    <t>Website</t>
  </si>
  <si>
    <t>Stand</t>
  </si>
  <si>
    <t>Notizen</t>
  </si>
  <si>
    <t>Beob-Nr</t>
  </si>
  <si>
    <t>TV Musterdorf</t>
  </si>
  <si>
    <t>Geräteturnen, Fitness</t>
  </si>
  <si>
    <t>Ja</t>
  </si>
  <si>
    <t>Nein</t>
  </si>
  <si>
    <t>Turnhalle Dorf</t>
  </si>
  <si>
    <t>Lea Muster</t>
  </si>
  <si>
    <t>praesidium@example.ch</t>
  </si>
  <si>
    <t>FC Musterdorf</t>
  </si>
  <si>
    <t>Fussball</t>
  </si>
  <si>
    <t>teilweise</t>
  </si>
  <si>
    <t>Sportplatz Au</t>
  </si>
  <si>
    <t>Peter Beispiel</t>
  </si>
  <si>
    <t>info@example.ch</t>
  </si>
  <si>
    <t>Schwimmclub Musterdorf</t>
  </si>
  <si>
    <t>Schwimmen</t>
  </si>
  <si>
    <t>Hallenbad Nachbargemeinde</t>
  </si>
  <si>
    <t>Anna Muster</t>
  </si>
  <si>
    <t>sc@example.ch</t>
  </si>
  <si>
    <t>Volleyball Musterdorf</t>
  </si>
  <si>
    <t>Volleyball</t>
  </si>
  <si>
    <t>Dreifachhalle</t>
  </si>
  <si>
    <t>Nina Keller</t>
  </si>
  <si>
    <t>volley@example.ch</t>
  </si>
  <si>
    <t>Judoclub Musterdorf</t>
  </si>
  <si>
    <t>Judo</t>
  </si>
  <si>
    <t>Eigener Dojo</t>
  </si>
  <si>
    <t>Marc Suter</t>
  </si>
  <si>
    <t>judo@example.ch</t>
  </si>
  <si>
    <t>Laufgruppe Musterdorf</t>
  </si>
  <si>
    <t>Laufen, Nordic Walking</t>
  </si>
  <si>
    <t>Waldrouten</t>
  </si>
  <si>
    <t>Rita Frei</t>
  </si>
  <si>
    <t>lauf@example.ch</t>
  </si>
  <si>
    <t>Tennisclub Musterdorf</t>
  </si>
  <si>
    <t>Tennis</t>
  </si>
  <si>
    <t>Tennisanlage Weiher</t>
  </si>
  <si>
    <t>Urs Bieri</t>
  </si>
  <si>
    <t>tc@example.ch</t>
  </si>
  <si>
    <t>Skiclub Musterdorf</t>
  </si>
  <si>
    <t>Ski alpin, Langlauf</t>
  </si>
  <si>
    <t>Auswärtige Skigebiete</t>
  </si>
  <si>
    <t>Eva Lang</t>
  </si>
  <si>
    <t>skiclub@example.ch</t>
  </si>
  <si>
    <t>Listen</t>
  </si>
  <si>
    <t>Diese Werte erscheinen als Dropdown. Ergänzen oder ändern Sie sie hier.</t>
  </si>
  <si>
    <t>Ja / Nein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</si>
</sst>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color theme="1"/>
      <name val="Calibri"/>
      <family val="2"/>
      <charset val="1"/>
    </font>
    <font>
      <b/>
      <sz val="15"/>
      <color rgb="FF0D1B2A"/>
      <name val="Arial"/>
      <charset val="1"/>
    </font>
    <font>
      <sz val="9.5"/>
      <color rgb="FF5A6672"/>
      <name val="Arial"/>
      <charset val="1"/>
    </font>
    <font>
      <b/>
      <sz val="11"/>
      <color rgb="FF0D1B2A"/>
      <name val="Arial"/>
      <charset val="1"/>
    </font>
    <font>
      <sz val="10.5"/>
      <color rgb="FF1B2733"/>
      <name val="Arial"/>
      <charset val="1"/>
    </font>
    <font>
      <b/>
      <sz val="10.5"/>
      <color rgb="FF1B2733"/>
      <name val="Arial"/>
      <charset val="1"/>
    </font>
    <font>
      <sz val="8"/>
      <color rgb="FF5A6672"/>
      <name val="Arial"/>
      <charset val="1"/>
    </font>
    <font>
      <b/>
      <sz val="10"/>
      <color rgb="FF1B2733"/>
      <name val="Arial"/>
      <charset val="1"/>
    </font>
    <font>
      <sz val="10"/>
      <color rgb="FF1B2733"/>
      <name val="Arial"/>
      <charset val="1"/>
    </font>
    <font>
      <b/>
      <sz val="10"/>
      <color rgb="FFFFFFFF"/>
      <name val="Arial"/>
      <charset val="1"/>
    </font>
    <font>
      <i/>
      <sz val="9"/>
      <color rgb="FF5A6672"/>
      <name val="Arial"/>
      <charset val="1"/>
    </font>
    <font>
      <sz val="10"/>
      <color rgb="FF5A6672"/>
      <name val="Arial"/>
      <charset val="1"/>
    </font>
    <font>
      <b/>
      <sz val="10"/>
      <color rgb="FFB23A48"/>
      <name val="Arial"/>
      <charset val="1"/>
    </font>
    <font>
      <sz val="10"/>
      <name val="Arial"/>
      <charset val="1"/>
    </font>
  </fonts>
  <fills count="6">
    <fill>
      <patternFill patternType="none"/>
    </fill>
    <fill>
      <patternFill patternType="gray125"/>
    </fill>
    <fill>
      <patternFill patternType="solid">
        <fgColor rgb="FF3FE0B8"/>
        <bgColor rgb="FF22CFA0"/>
      </patternFill>
    </fill>
    <fill>
      <patternFill patternType="solid">
        <fgColor rgb="FFEAFBF5"/>
        <bgColor rgb="FFF2F4F6"/>
      </patternFill>
    </fill>
    <fill>
      <patternFill patternType="solid">
        <fgColor rgb="FFF2F4F6"/>
        <bgColor rgb="FFEAFBF5"/>
      </patternFill>
    </fill>
    <fill>
      <patternFill patternType="solid">
        <fgColor rgb="FF0D1B2A"/>
        <bgColor rgb="FF1B2733"/>
      </patternFill>
    </fill>
  </fills>
  <borders count="2">
    <border>
      <left/>
      <right/>
      <top/>
      <bottom/>
      <diagonal/>
    </border>
    <border>
      <left style="thin">
        <color rgb="FFD5DAE0"/>
      </left>
      <right style="thin">
        <color rgb="FFD5DAE0"/>
      </right>
      <top style="thin">
        <color rgb="FFD5DAE0"/>
      </top>
      <bottom style="thin">
        <color rgb="FFD5DAE0"/>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0" fillId="2" borderId="0" xfId="0" applyFill="1"/>
    <xf numFmtId="0" fontId="3" fillId="0" borderId="0" xfId="0" applyFont="1"/>
    <xf numFmtId="0" fontId="4" fillId="0" borderId="0" xfId="0" applyFont="1"/>
    <xf numFmtId="0" fontId="5" fillId="0" borderId="0" xfId="0" applyFont="1"/>
    <xf numFmtId="0" fontId="5" fillId="3" borderId="1" xfId="0" applyFont="1" applyFill="1" applyBorder="1"/>
    <xf numFmtId="0" fontId="5" fillId="4" borderId="1" xfId="0" applyFont="1" applyFill="1" applyBorder="1"/>
    <xf numFmtId="0" fontId="6" fillId="0" borderId="0" xfId="0" applyFont="1"/>
    <xf numFmtId="0" fontId="7" fillId="0" borderId="1" xfId="0" applyFont="1" applyBorder="1"/>
    <xf numFmtId="0" fontId="7" fillId="4" borderId="1" xfId="0" applyFont="1" applyFill="1" applyBorder="1"/>
    <xf numFmtId="3" fontId="7" fillId="4" borderId="1" xfId="0" applyNumberFormat="1" applyFont="1" applyFill="1" applyBorder="1"/>
    <xf numFmtId="0" fontId="8" fillId="0" borderId="1" xfId="0" applyFont="1" applyBorder="1"/>
    <xf numFmtId="9" fontId="7" fillId="4" borderId="1" xfId="0" applyNumberFormat="1" applyFont="1" applyFill="1" applyBorder="1"/>
    <xf numFmtId="0" fontId="9" fillId="5" borderId="1" xfId="0" applyFont="1" applyFill="1" applyBorder="1"/>
    <xf numFmtId="0" fontId="10" fillId="0" borderId="0" xfId="0" applyFont="1"/>
    <xf numFmtId="0" fontId="9" fillId="5" borderId="1" xfId="0" applyFont="1" applyFill="1" applyBorder="1" applyAlignment="1">
      <alignment horizontal="left" vertical="center" wrapText="1"/>
    </xf>
    <xf numFmtId="0" fontId="8" fillId="4" borderId="1" xfId="0" applyFont="1" applyFill="1" applyBorder="1" applyAlignment="1">
      <alignment vertical="top" wrapText="1"/>
    </xf>
    <xf numFmtId="0" fontId="7" fillId="4" borderId="1" xfId="0" applyFont="1" applyFill="1" applyBorder="1" applyAlignment="1">
      <alignment horizontal="center" vertical="top"/>
    </xf>
    <xf numFmtId="0" fontId="8" fillId="4" borderId="1" xfId="0" applyFont="1" applyFill="1" applyBorder="1" applyAlignment="1">
      <alignment horizontal="center" vertical="top"/>
    </xf>
    <xf numFmtId="9" fontId="8" fillId="4" borderId="1" xfId="0" applyNumberFormat="1" applyFont="1" applyFill="1" applyBorder="1" applyAlignment="1">
      <alignment horizontal="center" vertical="top"/>
    </xf>
    <xf numFmtId="0" fontId="8" fillId="4" borderId="1" xfId="0" applyFont="1" applyFill="1" applyBorder="1" applyAlignment="1">
      <alignment vertical="top"/>
    </xf>
    <xf numFmtId="3" fontId="8" fillId="4" borderId="1" xfId="0" applyNumberFormat="1" applyFont="1" applyFill="1" applyBorder="1" applyAlignment="1">
      <alignment horizontal="center" vertical="top"/>
    </xf>
    <xf numFmtId="0" fontId="11" fillId="4" borderId="1" xfId="0" applyFont="1" applyFill="1" applyBorder="1" applyAlignment="1">
      <alignment horizontal="center" vertical="top"/>
    </xf>
    <xf numFmtId="0" fontId="7" fillId="3" borderId="1" xfId="0" applyFont="1" applyFill="1" applyBorder="1" applyAlignment="1">
      <alignment vertical="top" wrapText="1"/>
    </xf>
    <xf numFmtId="0" fontId="8" fillId="3" borderId="1" xfId="0" applyFont="1" applyFill="1" applyBorder="1" applyAlignment="1">
      <alignment vertical="top"/>
    </xf>
    <xf numFmtId="0" fontId="8" fillId="3" borderId="1" xfId="0" applyFont="1" applyFill="1" applyBorder="1" applyAlignment="1">
      <alignment vertical="top" wrapText="1"/>
    </xf>
    <xf numFmtId="0" fontId="8" fillId="3" borderId="1" xfId="0" applyFont="1" applyFill="1" applyBorder="1" applyAlignment="1">
      <alignment horizontal="center" vertical="top"/>
    </xf>
    <xf numFmtId="164" fontId="8" fillId="3" borderId="1" xfId="0" applyNumberFormat="1" applyFont="1" applyFill="1" applyBorder="1" applyAlignment="1">
      <alignment horizontal="center" vertical="top"/>
    </xf>
    <xf numFmtId="0" fontId="12" fillId="4" borderId="1" xfId="0" applyFont="1" applyFill="1" applyBorder="1" applyAlignment="1">
      <alignment horizontal="center" vertical="top"/>
    </xf>
    <xf numFmtId="0" fontId="13" fillId="3" borderId="1" xfId="0" applyFont="1" applyFill="1" applyBorder="1"/>
  </cellXfs>
  <cellStyles count="1">
    <cellStyle name="Standard" xfId="0" builtinId="0"/>
  </cellStyles>
  <dxfs count="2">
    <dxf>
      <font>
        <b/>
        <sz val="10"/>
        <color rgb="FFFFFFFF"/>
        <name val="Arial"/>
        <charset val="1"/>
      </font>
      <fill>
        <patternFill>
          <bgColor rgb="FFC8452F"/>
        </patternFill>
      </fill>
    </dxf>
    <dxf>
      <font>
        <b/>
        <sz val="10"/>
        <color rgb="FFFFFFFF"/>
        <name val="Arial"/>
        <charset val="1"/>
      </font>
      <fill>
        <patternFill>
          <bgColor rgb="FFE8A33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4F81BD"/>
      <rgbColor rgb="FFB8CD97"/>
      <rgbColor rgb="FF878787"/>
      <rgbColor rgb="FF93A9CE"/>
      <rgbColor rgb="FFB23A48"/>
      <rgbColor rgb="FFF2F4F6"/>
      <rgbColor rgb="FFEAFBF5"/>
      <rgbColor rgb="FF660066"/>
      <rgbColor rgb="FFDC853E"/>
      <rgbColor rgb="FF0066CC"/>
      <rgbColor rgb="FFD5DAE0"/>
      <rgbColor rgb="FF000080"/>
      <rgbColor rgb="FFFF00FF"/>
      <rgbColor rgb="FFFFFF00"/>
      <rgbColor rgb="FF00FFFF"/>
      <rgbColor rgb="FF800080"/>
      <rgbColor rgb="FF800000"/>
      <rgbColor rgb="FF008080"/>
      <rgbColor rgb="FF0000FF"/>
      <rgbColor rgb="FF3FE0B8"/>
      <rgbColor rgb="FFCCFFFF"/>
      <rgbColor rgb="FFD9D9D9"/>
      <rgbColor rgb="FFFFFF99"/>
      <rgbColor rgb="FF99CCFF"/>
      <rgbColor rgb="FFD09493"/>
      <rgbColor rgb="FFCC99FF"/>
      <rgbColor rgb="FFFFCC99"/>
      <rgbColor rgb="FF4672A8"/>
      <rgbColor rgb="FF22CFA0"/>
      <rgbColor rgb="FF99CC00"/>
      <rgbColor rgb="FFFFCC00"/>
      <rgbColor rgb="FFE8A33D"/>
      <rgbColor rgb="FFFF6600"/>
      <rgbColor rgb="FF725990"/>
      <rgbColor rgb="FF8AA64F"/>
      <rgbColor rgb="FF003366"/>
      <rgbColor rgb="FF4299B0"/>
      <rgbColor rgb="FF0D1B2A"/>
      <rgbColor rgb="FF333300"/>
      <rgbColor rgb="FFC8452F"/>
      <rgbColor rgb="FFAB4744"/>
      <rgbColor rgb="FF5A6672"/>
      <rgbColor rgb="FF1B27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CH" sz="1800" b="1" strike="noStrike" spc="-1">
                <a:solidFill>
                  <a:srgbClr val="000000"/>
                </a:solidFill>
                <a:latin typeface="Calibri"/>
              </a:rPr>
              <a:t>Mitglieder nach Sparte</a:t>
            </a:r>
          </a:p>
        </c:rich>
      </c:tx>
      <c:overlay val="0"/>
      <c:spPr>
        <a:noFill/>
        <a:ln w="0">
          <a:noFill/>
        </a:ln>
      </c:spPr>
    </c:title>
    <c:autoTitleDeleted val="0"/>
    <c:plotArea>
      <c:layout/>
      <c:pieChart>
        <c:varyColors val="1"/>
        <c:ser>
          <c:idx val="0"/>
          <c:order val="0"/>
          <c:spPr>
            <a:solidFill>
              <a:srgbClr val="4F81BD"/>
            </a:solidFill>
            <a:ln w="0">
              <a:noFill/>
            </a:ln>
          </c:spPr>
          <c:dPt>
            <c:idx val="0"/>
            <c:bubble3D val="0"/>
            <c:spPr>
              <a:solidFill>
                <a:srgbClr val="4672A8"/>
              </a:solidFill>
              <a:ln w="0">
                <a:noFill/>
              </a:ln>
            </c:spPr>
            <c:extLst>
              <c:ext xmlns:c16="http://schemas.microsoft.com/office/drawing/2014/chart" uri="{C3380CC4-5D6E-409C-BE32-E72D297353CC}">
                <c16:uniqueId val="{00000001-2BE6-4247-A976-A6EAE3E027B3}"/>
              </c:ext>
            </c:extLst>
          </c:dPt>
          <c:dPt>
            <c:idx val="1"/>
            <c:bubble3D val="0"/>
            <c:spPr>
              <a:solidFill>
                <a:srgbClr val="AB4744"/>
              </a:solidFill>
              <a:ln w="0">
                <a:noFill/>
              </a:ln>
            </c:spPr>
            <c:extLst>
              <c:ext xmlns:c16="http://schemas.microsoft.com/office/drawing/2014/chart" uri="{C3380CC4-5D6E-409C-BE32-E72D297353CC}">
                <c16:uniqueId val="{00000003-2BE6-4247-A976-A6EAE3E027B3}"/>
              </c:ext>
            </c:extLst>
          </c:dPt>
          <c:dPt>
            <c:idx val="2"/>
            <c:bubble3D val="0"/>
            <c:spPr>
              <a:solidFill>
                <a:srgbClr val="8AA64F"/>
              </a:solidFill>
              <a:ln w="0">
                <a:noFill/>
              </a:ln>
            </c:spPr>
            <c:extLst>
              <c:ext xmlns:c16="http://schemas.microsoft.com/office/drawing/2014/chart" uri="{C3380CC4-5D6E-409C-BE32-E72D297353CC}">
                <c16:uniqueId val="{00000005-2BE6-4247-A976-A6EAE3E027B3}"/>
              </c:ext>
            </c:extLst>
          </c:dPt>
          <c:dPt>
            <c:idx val="3"/>
            <c:bubble3D val="0"/>
            <c:spPr>
              <a:solidFill>
                <a:srgbClr val="725990"/>
              </a:solidFill>
              <a:ln w="0">
                <a:noFill/>
              </a:ln>
            </c:spPr>
            <c:extLst>
              <c:ext xmlns:c16="http://schemas.microsoft.com/office/drawing/2014/chart" uri="{C3380CC4-5D6E-409C-BE32-E72D297353CC}">
                <c16:uniqueId val="{00000007-2BE6-4247-A976-A6EAE3E027B3}"/>
              </c:ext>
            </c:extLst>
          </c:dPt>
          <c:dPt>
            <c:idx val="4"/>
            <c:bubble3D val="0"/>
            <c:spPr>
              <a:solidFill>
                <a:srgbClr val="4299B0"/>
              </a:solidFill>
              <a:ln w="0">
                <a:noFill/>
              </a:ln>
            </c:spPr>
            <c:extLst>
              <c:ext xmlns:c16="http://schemas.microsoft.com/office/drawing/2014/chart" uri="{C3380CC4-5D6E-409C-BE32-E72D297353CC}">
                <c16:uniqueId val="{00000009-2BE6-4247-A976-A6EAE3E027B3}"/>
              </c:ext>
            </c:extLst>
          </c:dPt>
          <c:dPt>
            <c:idx val="5"/>
            <c:bubble3D val="0"/>
            <c:spPr>
              <a:solidFill>
                <a:srgbClr val="DC853E"/>
              </a:solidFill>
              <a:ln w="0">
                <a:noFill/>
              </a:ln>
            </c:spPr>
            <c:extLst>
              <c:ext xmlns:c16="http://schemas.microsoft.com/office/drawing/2014/chart" uri="{C3380CC4-5D6E-409C-BE32-E72D297353CC}">
                <c16:uniqueId val="{0000000B-2BE6-4247-A976-A6EAE3E027B3}"/>
              </c:ext>
            </c:extLst>
          </c:dPt>
          <c:dPt>
            <c:idx val="6"/>
            <c:bubble3D val="0"/>
            <c:spPr>
              <a:solidFill>
                <a:srgbClr val="93A9CE"/>
              </a:solidFill>
              <a:ln w="0">
                <a:noFill/>
              </a:ln>
            </c:spPr>
            <c:extLst>
              <c:ext xmlns:c16="http://schemas.microsoft.com/office/drawing/2014/chart" uri="{C3380CC4-5D6E-409C-BE32-E72D297353CC}">
                <c16:uniqueId val="{0000000D-2BE6-4247-A976-A6EAE3E027B3}"/>
              </c:ext>
            </c:extLst>
          </c:dPt>
          <c:dPt>
            <c:idx val="7"/>
            <c:bubble3D val="0"/>
            <c:spPr>
              <a:solidFill>
                <a:srgbClr val="D09493"/>
              </a:solidFill>
              <a:ln w="0">
                <a:noFill/>
              </a:ln>
            </c:spPr>
            <c:extLst>
              <c:ext xmlns:c16="http://schemas.microsoft.com/office/drawing/2014/chart" uri="{C3380CC4-5D6E-409C-BE32-E72D297353CC}">
                <c16:uniqueId val="{0000000F-2BE6-4247-A976-A6EAE3E027B3}"/>
              </c:ext>
            </c:extLst>
          </c:dPt>
          <c:dPt>
            <c:idx val="8"/>
            <c:bubble3D val="0"/>
            <c:spPr>
              <a:solidFill>
                <a:srgbClr val="B8CD97"/>
              </a:solidFill>
              <a:ln w="0">
                <a:noFill/>
              </a:ln>
            </c:spPr>
            <c:extLst>
              <c:ext xmlns:c16="http://schemas.microsoft.com/office/drawing/2014/chart" uri="{C3380CC4-5D6E-409C-BE32-E72D297353CC}">
                <c16:uniqueId val="{00000011-2BE6-4247-A976-A6EAE3E027B3}"/>
              </c:ext>
            </c:extLst>
          </c:dPt>
          <c:dLbls>
            <c:dLbl>
              <c:idx val="0"/>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1-2BE6-4247-A976-A6EAE3E027B3}"/>
                </c:ext>
              </c:extLst>
            </c:dLbl>
            <c:dLbl>
              <c:idx val="1"/>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3-2BE6-4247-A976-A6EAE3E027B3}"/>
                </c:ext>
              </c:extLst>
            </c:dLbl>
            <c:dLbl>
              <c:idx val="2"/>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5-2BE6-4247-A976-A6EAE3E027B3}"/>
                </c:ext>
              </c:extLst>
            </c:dLbl>
            <c:dLbl>
              <c:idx val="3"/>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7-2BE6-4247-A976-A6EAE3E027B3}"/>
                </c:ext>
              </c:extLst>
            </c:dLbl>
            <c:dLbl>
              <c:idx val="4"/>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9-2BE6-4247-A976-A6EAE3E027B3}"/>
                </c:ext>
              </c:extLst>
            </c:dLbl>
            <c:dLbl>
              <c:idx val="5"/>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B-2BE6-4247-A976-A6EAE3E027B3}"/>
                </c:ext>
              </c:extLst>
            </c:dLbl>
            <c:dLbl>
              <c:idx val="6"/>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D-2BE6-4247-A976-A6EAE3E027B3}"/>
                </c:ext>
              </c:extLst>
            </c:dLbl>
            <c:dLbl>
              <c:idx val="7"/>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0F-2BE6-4247-A976-A6EAE3E027B3}"/>
                </c:ext>
              </c:extLst>
            </c:dLbl>
            <c:dLbl>
              <c:idx val="8"/>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extLst>
                <c:ext xmlns:c16="http://schemas.microsoft.com/office/drawing/2014/chart" uri="{C3380CC4-5D6E-409C-BE32-E72D297353CC}">
                  <c16:uniqueId val="{00000011-2BE6-4247-A976-A6EAE3E027B3}"/>
                </c:ext>
              </c:extLst>
            </c:dLbl>
            <c:spPr>
              <a:noFill/>
              <a:ln>
                <a:noFill/>
              </a:ln>
              <a:effectLst/>
            </c:spPr>
            <c:txPr>
              <a:bodyPr wrap="square"/>
              <a:lstStyle/>
              <a:p>
                <a:pPr>
                  <a:defRPr sz="1000" b="0" strike="noStrike" spc="-1">
                    <a:solidFill>
                      <a:srgbClr val="000000"/>
                    </a:solidFill>
                    <a:latin typeface="Calibri"/>
                  </a:defRPr>
                </a:pPr>
                <a:endParaRPr lang="de-DE"/>
              </a:p>
            </c:txPr>
            <c:dLblPos val="bestFit"/>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Cockpit!$A$43:$A$51</c:f>
              <c:strCache>
                <c:ptCount val="9"/>
                <c:pt idx="0">
                  <c:v>Ballsport</c:v>
                </c:pt>
                <c:pt idx="1">
                  <c:v>Turnen und Gymnastik</c:v>
                </c:pt>
                <c:pt idx="2">
                  <c:v>Wassersport</c:v>
                </c:pt>
                <c:pt idx="3">
                  <c:v>Wintersport</c:v>
                </c:pt>
                <c:pt idx="4">
                  <c:v>Kampfsport</c:v>
                </c:pt>
                <c:pt idx="5">
                  <c:v>Ausdauersport</c:v>
                </c:pt>
                <c:pt idx="6">
                  <c:v>Pferdesport</c:v>
                </c:pt>
                <c:pt idx="7">
                  <c:v>Schiess- und Präzisionssport</c:v>
                </c:pt>
                <c:pt idx="8">
                  <c:v>Weitere</c:v>
                </c:pt>
              </c:strCache>
            </c:strRef>
          </c:cat>
          <c:val>
            <c:numRef>
              <c:f>Cockpit!$C$43:$C$51</c:f>
              <c:numCache>
                <c:formatCode>#,##0</c:formatCode>
                <c:ptCount val="9"/>
                <c:pt idx="0">
                  <c:v>524</c:v>
                </c:pt>
                <c:pt idx="1">
                  <c:v>240</c:v>
                </c:pt>
                <c:pt idx="2">
                  <c:v>85</c:v>
                </c:pt>
                <c:pt idx="3">
                  <c:v>143</c:v>
                </c:pt>
                <c:pt idx="4">
                  <c:v>74</c:v>
                </c:pt>
                <c:pt idx="5">
                  <c:v>62</c:v>
                </c:pt>
                <c:pt idx="6">
                  <c:v>0</c:v>
                </c:pt>
                <c:pt idx="7">
                  <c:v>0</c:v>
                </c:pt>
                <c:pt idx="8">
                  <c:v>0</c:v>
                </c:pt>
              </c:numCache>
            </c:numRef>
          </c:val>
          <c:extLst>
            <c:ext xmlns:c16="http://schemas.microsoft.com/office/drawing/2014/chart" uri="{C3380CC4-5D6E-409C-BE32-E72D297353CC}">
              <c16:uniqueId val="{00000012-2BE6-4247-A976-A6EAE3E027B3}"/>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CH" sz="1800" b="1" strike="noStrike" spc="-1">
                <a:solidFill>
                  <a:srgbClr val="000000"/>
                </a:solidFill>
                <a:latin typeface="Calibri"/>
              </a:rPr>
              <a:t>Mitglieder je Verein</a:t>
            </a:r>
          </a:p>
        </c:rich>
      </c:tx>
      <c:overlay val="0"/>
      <c:spPr>
        <a:noFill/>
        <a:ln w="0">
          <a:noFill/>
        </a:ln>
      </c:spPr>
    </c:title>
    <c:autoTitleDeleted val="0"/>
    <c:plotArea>
      <c:layout/>
      <c:barChart>
        <c:barDir val="bar"/>
        <c:grouping val="clustered"/>
        <c:varyColors val="0"/>
        <c:ser>
          <c:idx val="0"/>
          <c:order val="0"/>
          <c:spPr>
            <a:solidFill>
              <a:srgbClr val="22CFA0"/>
            </a:solidFill>
            <a:ln w="0">
              <a:solidFill>
                <a:srgbClr val="0D1B2A"/>
              </a:solidFill>
            </a:ln>
          </c:spPr>
          <c:invertIfNegative val="0"/>
          <c:dLbls>
            <c:spPr>
              <a:noFill/>
              <a:ln>
                <a:noFill/>
              </a:ln>
              <a:effectLst/>
            </c:spPr>
            <c:txPr>
              <a:bodyPr wrap="square"/>
              <a:lstStyle/>
              <a:p>
                <a:pPr>
                  <a:defRPr sz="1000" b="0" strike="noStrike" spc="-1">
                    <a:solidFill>
                      <a:srgbClr val="000000"/>
                    </a:solidFill>
                    <a:latin typeface="Calibri"/>
                  </a:defRPr>
                </a:pPr>
                <a:endParaRPr lang="de-DE"/>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Cockpit!$A$55:$A$74</c:f>
              <c:strCache>
                <c:ptCount val="8"/>
                <c:pt idx="0">
                  <c:v>TV Musterdorf</c:v>
                </c:pt>
                <c:pt idx="1">
                  <c:v>FC Musterdorf</c:v>
                </c:pt>
                <c:pt idx="2">
                  <c:v>Schwimmclub Musterdorf</c:v>
                </c:pt>
                <c:pt idx="3">
                  <c:v>Volleyball Musterdorf</c:v>
                </c:pt>
                <c:pt idx="4">
                  <c:v>Judoclub Musterdorf</c:v>
                </c:pt>
                <c:pt idx="5">
                  <c:v>Laufgruppe Musterdorf</c:v>
                </c:pt>
                <c:pt idx="6">
                  <c:v>Tennisclub Musterdorf</c:v>
                </c:pt>
                <c:pt idx="7">
                  <c:v>Skiclub Musterdorf</c:v>
                </c:pt>
              </c:strCache>
            </c:strRef>
          </c:cat>
          <c:val>
            <c:numRef>
              <c:f>Cockpit!$B$55:$B$74</c:f>
              <c:numCache>
                <c:formatCode>General</c:formatCode>
                <c:ptCount val="20"/>
                <c:pt idx="0">
                  <c:v>240</c:v>
                </c:pt>
                <c:pt idx="1">
                  <c:v>310</c:v>
                </c:pt>
                <c:pt idx="2">
                  <c:v>85</c:v>
                </c:pt>
                <c:pt idx="3">
                  <c:v>96</c:v>
                </c:pt>
                <c:pt idx="4">
                  <c:v>74</c:v>
                </c:pt>
                <c:pt idx="5">
                  <c:v>62</c:v>
                </c:pt>
                <c:pt idx="6">
                  <c:v>118</c:v>
                </c:pt>
                <c:pt idx="7">
                  <c:v>143</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888D-4F31-A9D4-A2FD61B8D188}"/>
            </c:ext>
          </c:extLst>
        </c:ser>
        <c:dLbls>
          <c:showLegendKey val="0"/>
          <c:showVal val="0"/>
          <c:showCatName val="0"/>
          <c:showSerName val="0"/>
          <c:showPercent val="0"/>
          <c:showBubbleSize val="0"/>
        </c:dLbls>
        <c:gapWidth val="150"/>
        <c:axId val="98428865"/>
        <c:axId val="36634725"/>
      </c:barChart>
      <c:catAx>
        <c:axId val="9842886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36634725"/>
        <c:crosses val="autoZero"/>
        <c:auto val="1"/>
        <c:lblAlgn val="ctr"/>
        <c:lblOffset val="100"/>
        <c:noMultiLvlLbl val="0"/>
      </c:catAx>
      <c:valAx>
        <c:axId val="3663472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842886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CH" sz="1800" b="1" strike="noStrike" spc="-1">
                <a:solidFill>
                  <a:srgbClr val="000000"/>
                </a:solidFill>
                <a:latin typeface="Calibri"/>
              </a:rPr>
              <a:t>Anteil Nachwuchs je Verein</a:t>
            </a:r>
          </a:p>
        </c:rich>
      </c:tx>
      <c:overlay val="0"/>
      <c:spPr>
        <a:noFill/>
        <a:ln w="0">
          <a:noFill/>
        </a:ln>
      </c:spPr>
    </c:title>
    <c:autoTitleDeleted val="0"/>
    <c:plotArea>
      <c:layout/>
      <c:barChart>
        <c:barDir val="bar"/>
        <c:grouping val="clustered"/>
        <c:varyColors val="0"/>
        <c:ser>
          <c:idx val="0"/>
          <c:order val="0"/>
          <c:spPr>
            <a:solidFill>
              <a:srgbClr val="0D1B2A"/>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de-DE"/>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Cockpit!$A$55:$A$74</c:f>
              <c:strCache>
                <c:ptCount val="8"/>
                <c:pt idx="0">
                  <c:v>TV Musterdorf</c:v>
                </c:pt>
                <c:pt idx="1">
                  <c:v>FC Musterdorf</c:v>
                </c:pt>
                <c:pt idx="2">
                  <c:v>Schwimmclub Musterdorf</c:v>
                </c:pt>
                <c:pt idx="3">
                  <c:v>Volleyball Musterdorf</c:v>
                </c:pt>
                <c:pt idx="4">
                  <c:v>Judoclub Musterdorf</c:v>
                </c:pt>
                <c:pt idx="5">
                  <c:v>Laufgruppe Musterdorf</c:v>
                </c:pt>
                <c:pt idx="6">
                  <c:v>Tennisclub Musterdorf</c:v>
                </c:pt>
                <c:pt idx="7">
                  <c:v>Skiclub Musterdorf</c:v>
                </c:pt>
              </c:strCache>
            </c:strRef>
          </c:cat>
          <c:val>
            <c:numRef>
              <c:f>Cockpit!$C$55:$C$74</c:f>
              <c:numCache>
                <c:formatCode>0%</c:formatCode>
                <c:ptCount val="20"/>
                <c:pt idx="0">
                  <c:v>0.54166666666666663</c:v>
                </c:pt>
                <c:pt idx="1">
                  <c:v>0.62903225806451613</c:v>
                </c:pt>
                <c:pt idx="2">
                  <c:v>0.70588235294117652</c:v>
                </c:pt>
                <c:pt idx="3">
                  <c:v>0.35416666666666669</c:v>
                </c:pt>
                <c:pt idx="4">
                  <c:v>0.70270270270270274</c:v>
                </c:pt>
                <c:pt idx="5">
                  <c:v>6.4516129032258063E-2</c:v>
                </c:pt>
                <c:pt idx="6">
                  <c:v>0.24576271186440679</c:v>
                </c:pt>
                <c:pt idx="7">
                  <c:v>0.49650349650349651</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E7ED-41CF-AE17-1D6352ADE2D2}"/>
            </c:ext>
          </c:extLst>
        </c:ser>
        <c:dLbls>
          <c:showLegendKey val="0"/>
          <c:showVal val="0"/>
          <c:showCatName val="0"/>
          <c:showSerName val="0"/>
          <c:showPercent val="0"/>
          <c:showBubbleSize val="0"/>
        </c:dLbls>
        <c:gapWidth val="150"/>
        <c:axId val="42953825"/>
        <c:axId val="22089112"/>
      </c:barChart>
      <c:catAx>
        <c:axId val="4295382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2089112"/>
        <c:crosses val="autoZero"/>
        <c:auto val="1"/>
        <c:lblAlgn val="ctr"/>
        <c:lblOffset val="100"/>
        <c:noMultiLvlLbl val="0"/>
      </c:catAx>
      <c:valAx>
        <c:axId val="22089112"/>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295382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837720</xdr:colOff>
      <xdr:row>3</xdr:row>
      <xdr:rowOff>133200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8</xdr:row>
      <xdr:rowOff>145440</xdr:rowOff>
    </xdr:from>
    <xdr:to>
      <xdr:col>10</xdr:col>
      <xdr:colOff>442800</xdr:colOff>
      <xdr:row>25</xdr:row>
      <xdr:rowOff>146520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27</xdr:row>
      <xdr:rowOff>145440</xdr:rowOff>
    </xdr:from>
    <xdr:to>
      <xdr:col>11</xdr:col>
      <xdr:colOff>387360</xdr:colOff>
      <xdr:row>47</xdr:row>
      <xdr:rowOff>104400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0</xdr:colOff>
      <xdr:row>27</xdr:row>
      <xdr:rowOff>145440</xdr:rowOff>
    </xdr:from>
    <xdr:to>
      <xdr:col>19</xdr:col>
      <xdr:colOff>387720</xdr:colOff>
      <xdr:row>47</xdr:row>
      <xdr:rowOff>104400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837720</xdr:colOff>
      <xdr:row>3</xdr:row>
      <xdr:rowOff>133200</xdr:rowOff>
    </xdr:to>
    <xdr:pic>
      <xdr:nvPicPr>
        <xdr:cNvPr id="5" name="Image 4" descr="Picture">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a:stretch/>
      </xdr:blipFill>
      <xdr:spPr>
        <a:xfrm>
          <a:off x="0" y="0"/>
          <a:ext cx="837720" cy="847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485280</xdr:colOff>
      <xdr:row>3</xdr:row>
      <xdr:rowOff>133200</xdr:rowOff>
    </xdr:to>
    <xdr:pic>
      <xdr:nvPicPr>
        <xdr:cNvPr id="5" name="Image 1" descr="Picture">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837720</xdr:colOff>
      <xdr:row>3</xdr:row>
      <xdr:rowOff>133200</xdr:rowOff>
    </xdr:to>
    <xdr:pic>
      <xdr:nvPicPr>
        <xdr:cNvPr id="6" name="Image 1" descr="Picture">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xdr:blipFill>
      <xdr:spPr>
        <a:xfrm>
          <a:off x="0" y="0"/>
          <a:ext cx="837720" cy="8474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9"/>
  <sheetViews>
    <sheetView showGridLines="0" topLeftCell="A12" zoomScaleNormal="100" workbookViewId="0"/>
  </sheetViews>
  <sheetFormatPr baseColWidth="10" defaultColWidth="8.6640625" defaultRowHeight="14.4" x14ac:dyDescent="0.3"/>
  <cols>
    <col min="1" max="1" width="21.88671875" customWidth="1"/>
    <col min="2" max="2" width="108" customWidth="1"/>
  </cols>
  <sheetData>
    <row r="1" spans="1:2" ht="18.75" customHeight="1" x14ac:dyDescent="0.3"/>
    <row r="2" spans="1:2" ht="18.75" customHeight="1" x14ac:dyDescent="0.3"/>
    <row r="3" spans="1:2" ht="18.75" customHeight="1" x14ac:dyDescent="0.3"/>
    <row r="4" spans="1:2" ht="18.75" customHeight="1" x14ac:dyDescent="0.3"/>
    <row r="5" spans="1:2" ht="18.75" customHeight="1" x14ac:dyDescent="0.3"/>
    <row r="6" spans="1:2" ht="19.2" x14ac:dyDescent="0.35">
      <c r="A6" s="1" t="s">
        <v>0</v>
      </c>
    </row>
    <row r="7" spans="1:2" x14ac:dyDescent="0.3">
      <c r="A7" s="2" t="s">
        <v>1</v>
      </c>
    </row>
    <row r="8" spans="1:2" ht="3" customHeight="1" x14ac:dyDescent="0.3">
      <c r="A8" s="3"/>
      <c r="B8" s="3"/>
    </row>
    <row r="10" spans="1:2" x14ac:dyDescent="0.3">
      <c r="A10" s="4" t="s">
        <v>2</v>
      </c>
    </row>
    <row r="11" spans="1:2" x14ac:dyDescent="0.3">
      <c r="A11" s="5" t="s">
        <v>3</v>
      </c>
    </row>
    <row r="12" spans="1:2" x14ac:dyDescent="0.3">
      <c r="A12" s="5" t="s">
        <v>4</v>
      </c>
    </row>
    <row r="13" spans="1:2" x14ac:dyDescent="0.3">
      <c r="A13" s="5" t="s">
        <v>5</v>
      </c>
    </row>
    <row r="14" spans="1:2" x14ac:dyDescent="0.3">
      <c r="A14" s="5" t="s">
        <v>6</v>
      </c>
    </row>
    <row r="16" spans="1:2" x14ac:dyDescent="0.3">
      <c r="A16" s="4" t="s">
        <v>7</v>
      </c>
    </row>
    <row r="17" spans="1:2" x14ac:dyDescent="0.3">
      <c r="A17" s="6" t="s">
        <v>8</v>
      </c>
      <c r="B17" s="5" t="s">
        <v>9</v>
      </c>
    </row>
    <row r="18" spans="1:2" x14ac:dyDescent="0.3">
      <c r="A18" s="6" t="s">
        <v>10</v>
      </c>
      <c r="B18" s="5" t="s">
        <v>11</v>
      </c>
    </row>
    <row r="19" spans="1:2" x14ac:dyDescent="0.3">
      <c r="A19" s="6" t="s">
        <v>12</v>
      </c>
      <c r="B19" s="5" t="s">
        <v>13</v>
      </c>
    </row>
    <row r="20" spans="1:2" x14ac:dyDescent="0.3">
      <c r="A20" s="6" t="s">
        <v>14</v>
      </c>
      <c r="B20" s="5" t="s">
        <v>15</v>
      </c>
    </row>
    <row r="21" spans="1:2" x14ac:dyDescent="0.3">
      <c r="A21" s="6" t="s">
        <v>16</v>
      </c>
      <c r="B21" s="5" t="s">
        <v>17</v>
      </c>
    </row>
    <row r="23" spans="1:2" x14ac:dyDescent="0.3">
      <c r="A23" s="4" t="s">
        <v>18</v>
      </c>
    </row>
    <row r="24" spans="1:2" x14ac:dyDescent="0.3">
      <c r="A24" s="7" t="s">
        <v>19</v>
      </c>
      <c r="B24" s="5" t="s">
        <v>20</v>
      </c>
    </row>
    <row r="25" spans="1:2" x14ac:dyDescent="0.3">
      <c r="A25" s="8" t="s">
        <v>21</v>
      </c>
      <c r="B25" s="5" t="s">
        <v>22</v>
      </c>
    </row>
    <row r="26" spans="1:2" x14ac:dyDescent="0.3">
      <c r="A26" s="6" t="s">
        <v>23</v>
      </c>
      <c r="B26" s="5" t="s">
        <v>24</v>
      </c>
    </row>
    <row r="27" spans="1:2" x14ac:dyDescent="0.3">
      <c r="A27" s="6" t="s">
        <v>25</v>
      </c>
      <c r="B27" s="5" t="s">
        <v>26</v>
      </c>
    </row>
    <row r="28" spans="1:2" x14ac:dyDescent="0.3">
      <c r="A28" s="6" t="s">
        <v>27</v>
      </c>
      <c r="B28" s="5" t="s">
        <v>28</v>
      </c>
    </row>
    <row r="30" spans="1:2" x14ac:dyDescent="0.3">
      <c r="A30" s="4" t="s">
        <v>29</v>
      </c>
    </row>
    <row r="31" spans="1:2" x14ac:dyDescent="0.3">
      <c r="A31" s="5" t="s">
        <v>30</v>
      </c>
    </row>
    <row r="32" spans="1:2" x14ac:dyDescent="0.3">
      <c r="A32" s="5" t="s">
        <v>31</v>
      </c>
    </row>
    <row r="33" spans="1:1" x14ac:dyDescent="0.3">
      <c r="A33" s="5" t="s">
        <v>32</v>
      </c>
    </row>
    <row r="34" spans="1:1" x14ac:dyDescent="0.3">
      <c r="A34" s="5" t="s">
        <v>33</v>
      </c>
    </row>
    <row r="35" spans="1:1" x14ac:dyDescent="0.3">
      <c r="A35" s="5" t="s">
        <v>34</v>
      </c>
    </row>
    <row r="36" spans="1:1" x14ac:dyDescent="0.3">
      <c r="A36" s="5" t="s">
        <v>35</v>
      </c>
    </row>
    <row r="39" spans="1:1" x14ac:dyDescent="0.3">
      <c r="A39" s="9" t="s">
        <v>36</v>
      </c>
    </row>
  </sheetData>
  <pageMargins left="0.5" right="0.5" top="0.6" bottom="0.6" header="0.511811023622047" footer="0.511811023622047"/>
  <pageSetup paperSize="9"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0"/>
  <sheetViews>
    <sheetView showGridLines="0" zoomScaleNormal="100" workbookViewId="0"/>
  </sheetViews>
  <sheetFormatPr baseColWidth="10" defaultColWidth="8.6640625" defaultRowHeight="14.4" x14ac:dyDescent="0.3"/>
  <cols>
    <col min="1" max="1" width="30" customWidth="1"/>
    <col min="2" max="3" width="16" customWidth="1"/>
    <col min="4" max="4" width="14" customWidth="1"/>
    <col min="5" max="5" width="4" customWidth="1"/>
    <col min="6" max="21" width="11" customWidth="1"/>
  </cols>
  <sheetData>
    <row r="1" spans="1:12" ht="18.75" customHeight="1" x14ac:dyDescent="0.3"/>
    <row r="2" spans="1:12" ht="18.75" customHeight="1" x14ac:dyDescent="0.3"/>
    <row r="3" spans="1:12" ht="18.75" customHeight="1" x14ac:dyDescent="0.3"/>
    <row r="4" spans="1:12" ht="18.75" customHeight="1" x14ac:dyDescent="0.3"/>
    <row r="5" spans="1:12" ht="18.75" customHeight="1" x14ac:dyDescent="0.3"/>
    <row r="6" spans="1:12" ht="19.2" x14ac:dyDescent="0.35">
      <c r="A6" s="1" t="s">
        <v>37</v>
      </c>
    </row>
    <row r="7" spans="1:12" x14ac:dyDescent="0.3">
      <c r="A7" s="2" t="s">
        <v>38</v>
      </c>
    </row>
    <row r="8" spans="1:12" ht="3" customHeight="1" x14ac:dyDescent="0.3">
      <c r="A8" s="3"/>
      <c r="B8" s="3"/>
      <c r="C8" s="3"/>
      <c r="D8" s="3"/>
      <c r="E8" s="3"/>
      <c r="F8" s="3"/>
      <c r="G8" s="3"/>
      <c r="H8" s="3"/>
      <c r="I8" s="3"/>
      <c r="J8" s="3"/>
      <c r="K8" s="3"/>
      <c r="L8" s="3"/>
    </row>
    <row r="10" spans="1:12" x14ac:dyDescent="0.3">
      <c r="A10" s="10" t="s">
        <v>39</v>
      </c>
      <c r="B10" s="11">
        <f>COUNTA(Vereine!$B$11:$B$70)</f>
        <v>8</v>
      </c>
    </row>
    <row r="11" spans="1:12" x14ac:dyDescent="0.3">
      <c r="A11" s="10" t="s">
        <v>40</v>
      </c>
      <c r="B11" s="12">
        <f>SUM(Vereine!$E$11:$E$70)</f>
        <v>1128</v>
      </c>
    </row>
    <row r="12" spans="1:12" x14ac:dyDescent="0.3">
      <c r="A12" s="13" t="s">
        <v>41</v>
      </c>
      <c r="B12" s="12">
        <f>SUM(Vereine!$F$11:$F$70)</f>
        <v>575</v>
      </c>
    </row>
    <row r="13" spans="1:12" x14ac:dyDescent="0.3">
      <c r="A13" s="10" t="s">
        <v>42</v>
      </c>
      <c r="B13" s="14">
        <f>IFERROR(B12/B11,"")</f>
        <v>0.50975177304964536</v>
      </c>
    </row>
    <row r="14" spans="1:12" x14ac:dyDescent="0.3">
      <c r="A14" s="13" t="s">
        <v>43</v>
      </c>
      <c r="B14" s="12">
        <f>IFERROR(ROUND(AVERAGE(Vereine!$E$11:$E$70),0),"")</f>
        <v>141</v>
      </c>
    </row>
    <row r="15" spans="1:12" x14ac:dyDescent="0.3">
      <c r="A15" s="13" t="s">
        <v>44</v>
      </c>
      <c r="B15" s="12">
        <f>IFERROR(MAX(Vereine!$E$11:$E$70),"")</f>
        <v>310</v>
      </c>
    </row>
    <row r="16" spans="1:12" x14ac:dyDescent="0.3">
      <c r="A16" s="13" t="s">
        <v>45</v>
      </c>
      <c r="B16" s="12">
        <f>IFERROR(MIN(Vereine!$E$11:$E$70),"")</f>
        <v>62</v>
      </c>
    </row>
    <row r="19" spans="1:4" x14ac:dyDescent="0.3">
      <c r="A19" s="15" t="s">
        <v>46</v>
      </c>
      <c r="B19" s="15" t="s">
        <v>47</v>
      </c>
    </row>
    <row r="20" spans="1:4" x14ac:dyDescent="0.3">
      <c r="A20" s="10" t="s">
        <v>48</v>
      </c>
      <c r="B20" s="11">
        <f>COUNTIF(Vereine!$H$11:$H$70,"Nein")+COUNTIF(Vereine!$H$11:$H$70,"teilweise")</f>
        <v>3</v>
      </c>
    </row>
    <row r="21" spans="1:4" x14ac:dyDescent="0.3">
      <c r="A21" s="10" t="s">
        <v>49</v>
      </c>
      <c r="B21" s="11">
        <f>COUNTIF(Vereine!$P$11:$P$70,"Nachwuchs")</f>
        <v>0</v>
      </c>
    </row>
    <row r="22" spans="1:4" x14ac:dyDescent="0.3">
      <c r="A22" s="13" t="s">
        <v>50</v>
      </c>
      <c r="B22" s="11">
        <f>COUNTIF(Vereine!$I$11:$I$70,"Ja")</f>
        <v>5</v>
      </c>
    </row>
    <row r="23" spans="1:4" x14ac:dyDescent="0.3">
      <c r="A23" s="13" t="s">
        <v>51</v>
      </c>
      <c r="B23" s="11">
        <f>COUNTIF(Vereine!$J$11:$J$70,"Ja")</f>
        <v>3</v>
      </c>
    </row>
    <row r="24" spans="1:4" x14ac:dyDescent="0.3">
      <c r="A24" s="13" t="s">
        <v>52</v>
      </c>
      <c r="B24" s="11">
        <f>SUMPRODUCT((Vereine!$B$11:$B$70&lt;&gt;"")*(Vereine!$M$11:$M$70=""))</f>
        <v>0</v>
      </c>
    </row>
    <row r="26" spans="1:4" x14ac:dyDescent="0.3">
      <c r="A26" s="4" t="s">
        <v>23</v>
      </c>
      <c r="D26" s="16" t="s">
        <v>53</v>
      </c>
    </row>
    <row r="27" spans="1:4" ht="30" customHeight="1" x14ac:dyDescent="0.3">
      <c r="A27" s="17" t="s">
        <v>54</v>
      </c>
      <c r="B27" s="17" t="s">
        <v>29</v>
      </c>
      <c r="C27" s="17" t="s">
        <v>55</v>
      </c>
      <c r="D27" s="17" t="s">
        <v>56</v>
      </c>
    </row>
    <row r="28" spans="1:4" x14ac:dyDescent="0.3">
      <c r="A28" s="18" t="str">
        <f>IFERROR(INDEX(Vereine!$B$11:$B$70,MATCH(1,Vereine!$R$11:$R$70,0)),"")</f>
        <v>FC Musterdorf</v>
      </c>
      <c r="B28" s="19" t="str">
        <f>IFERROR(INDEX(Vereine!$P$11:$P$70,MATCH(1,Vereine!$R$11:$R$70,0)),"")</f>
        <v>Vorstand</v>
      </c>
      <c r="C28" s="20">
        <f>IFERROR(INDEX(Vereine!$E$11:$E$70,MATCH(1,Vereine!$R$11:$R$70,0)),"")</f>
        <v>310</v>
      </c>
      <c r="D28" s="21">
        <f>IFERROR(INDEX(Vereine!$G$11:$G$70,MATCH(1,Vereine!$R$11:$R$70,0)),"")</f>
        <v>0.62903225806451613</v>
      </c>
    </row>
    <row r="29" spans="1:4" x14ac:dyDescent="0.3">
      <c r="A29" s="18" t="str">
        <f>IFERROR(INDEX(Vereine!$B$11:$B$70,MATCH(2,Vereine!$R$11:$R$70,0)),"")</f>
        <v>Schwimmclub Musterdorf</v>
      </c>
      <c r="B29" s="19" t="str">
        <f>IFERROR(INDEX(Vereine!$P$11:$P$70,MATCH(2,Vereine!$R$11:$R$70,0)),"")</f>
        <v>Vorstand</v>
      </c>
      <c r="C29" s="20">
        <f>IFERROR(INDEX(Vereine!$E$11:$E$70,MATCH(2,Vereine!$R$11:$R$70,0)),"")</f>
        <v>85</v>
      </c>
      <c r="D29" s="21">
        <f>IFERROR(INDEX(Vereine!$G$11:$G$70,MATCH(2,Vereine!$R$11:$R$70,0)),"")</f>
        <v>0.70588235294117652</v>
      </c>
    </row>
    <row r="30" spans="1:4" x14ac:dyDescent="0.3">
      <c r="A30" s="18" t="str">
        <f>IFERROR(INDEX(Vereine!$B$11:$B$70,MATCH(3,Vereine!$R$11:$R$70,0)),"")</f>
        <v>Laufgruppe Musterdorf</v>
      </c>
      <c r="B30" s="19" t="str">
        <f>IFERROR(INDEX(Vereine!$P$11:$P$70,MATCH(3,Vereine!$R$11:$R$70,0)),"")</f>
        <v>Vorstand</v>
      </c>
      <c r="C30" s="20">
        <f>IFERROR(INDEX(Vereine!$E$11:$E$70,MATCH(3,Vereine!$R$11:$R$70,0)),"")</f>
        <v>62</v>
      </c>
      <c r="D30" s="21">
        <f>IFERROR(INDEX(Vereine!$G$11:$G$70,MATCH(3,Vereine!$R$11:$R$70,0)),"")</f>
        <v>6.4516129032258063E-2</v>
      </c>
    </row>
    <row r="31" spans="1:4" x14ac:dyDescent="0.3">
      <c r="A31" s="18" t="str">
        <f>IFERROR(INDEX(Vereine!$B$11:$B$70,MATCH(4,Vereine!$R$11:$R$70,0)),"")</f>
        <v/>
      </c>
      <c r="B31" s="19" t="str">
        <f>IFERROR(INDEX(Vereine!$P$11:$P$70,MATCH(4,Vereine!$R$11:$R$70,0)),"")</f>
        <v/>
      </c>
      <c r="C31" s="20" t="str">
        <f>IFERROR(INDEX(Vereine!$E$11:$E$70,MATCH(4,Vereine!$R$11:$R$70,0)),"")</f>
        <v/>
      </c>
      <c r="D31" s="21" t="str">
        <f>IFERROR(INDEX(Vereine!$G$11:$G$70,MATCH(4,Vereine!$R$11:$R$70,0)),"")</f>
        <v/>
      </c>
    </row>
    <row r="32" spans="1:4" x14ac:dyDescent="0.3">
      <c r="A32" s="18" t="str">
        <f>IFERROR(INDEX(Vereine!$B$11:$B$70,MATCH(5,Vereine!$R$11:$R$70,0)),"")</f>
        <v/>
      </c>
      <c r="B32" s="19" t="str">
        <f>IFERROR(INDEX(Vereine!$P$11:$P$70,MATCH(5,Vereine!$R$11:$R$70,0)),"")</f>
        <v/>
      </c>
      <c r="C32" s="20" t="str">
        <f>IFERROR(INDEX(Vereine!$E$11:$E$70,MATCH(5,Vereine!$R$11:$R$70,0)),"")</f>
        <v/>
      </c>
      <c r="D32" s="21" t="str">
        <f>IFERROR(INDEX(Vereine!$G$11:$G$70,MATCH(5,Vereine!$R$11:$R$70,0)),"")</f>
        <v/>
      </c>
    </row>
    <row r="33" spans="1:4" x14ac:dyDescent="0.3">
      <c r="A33" s="18" t="str">
        <f>IFERROR(INDEX(Vereine!$B$11:$B$70,MATCH(6,Vereine!$R$11:$R$70,0)),"")</f>
        <v/>
      </c>
      <c r="B33" s="19" t="str">
        <f>IFERROR(INDEX(Vereine!$P$11:$P$70,MATCH(6,Vereine!$R$11:$R$70,0)),"")</f>
        <v/>
      </c>
      <c r="C33" s="20" t="str">
        <f>IFERROR(INDEX(Vereine!$E$11:$E$70,MATCH(6,Vereine!$R$11:$R$70,0)),"")</f>
        <v/>
      </c>
      <c r="D33" s="21" t="str">
        <f>IFERROR(INDEX(Vereine!$G$11:$G$70,MATCH(6,Vereine!$R$11:$R$70,0)),"")</f>
        <v/>
      </c>
    </row>
    <row r="34" spans="1:4" x14ac:dyDescent="0.3">
      <c r="A34" s="18" t="str">
        <f>IFERROR(INDEX(Vereine!$B$11:$B$70,MATCH(7,Vereine!$R$11:$R$70,0)),"")</f>
        <v/>
      </c>
      <c r="B34" s="19" t="str">
        <f>IFERROR(INDEX(Vereine!$P$11:$P$70,MATCH(7,Vereine!$R$11:$R$70,0)),"")</f>
        <v/>
      </c>
      <c r="C34" s="20" t="str">
        <f>IFERROR(INDEX(Vereine!$E$11:$E$70,MATCH(7,Vereine!$R$11:$R$70,0)),"")</f>
        <v/>
      </c>
      <c r="D34" s="21" t="str">
        <f>IFERROR(INDEX(Vereine!$G$11:$G$70,MATCH(7,Vereine!$R$11:$R$70,0)),"")</f>
        <v/>
      </c>
    </row>
    <row r="35" spans="1:4" x14ac:dyDescent="0.3">
      <c r="A35" s="18" t="str">
        <f>IFERROR(INDEX(Vereine!$B$11:$B$70,MATCH(8,Vereine!$R$11:$R$70,0)),"")</f>
        <v/>
      </c>
      <c r="B35" s="19" t="str">
        <f>IFERROR(INDEX(Vereine!$P$11:$P$70,MATCH(8,Vereine!$R$11:$R$70,0)),"")</f>
        <v/>
      </c>
      <c r="C35" s="20" t="str">
        <f>IFERROR(INDEX(Vereine!$E$11:$E$70,MATCH(8,Vereine!$R$11:$R$70,0)),"")</f>
        <v/>
      </c>
      <c r="D35" s="21" t="str">
        <f>IFERROR(INDEX(Vereine!$G$11:$G$70,MATCH(8,Vereine!$R$11:$R$70,0)),"")</f>
        <v/>
      </c>
    </row>
    <row r="36" spans="1:4" x14ac:dyDescent="0.3">
      <c r="A36" s="18" t="str">
        <f>IFERROR(INDEX(Vereine!$B$11:$B$70,MATCH(9,Vereine!$R$11:$R$70,0)),"")</f>
        <v/>
      </c>
      <c r="B36" s="19" t="str">
        <f>IFERROR(INDEX(Vereine!$P$11:$P$70,MATCH(9,Vereine!$R$11:$R$70,0)),"")</f>
        <v/>
      </c>
      <c r="C36" s="20" t="str">
        <f>IFERROR(INDEX(Vereine!$E$11:$E$70,MATCH(9,Vereine!$R$11:$R$70,0)),"")</f>
        <v/>
      </c>
      <c r="D36" s="21" t="str">
        <f>IFERROR(INDEX(Vereine!$G$11:$G$70,MATCH(9,Vereine!$R$11:$R$70,0)),"")</f>
        <v/>
      </c>
    </row>
    <row r="37" spans="1:4" x14ac:dyDescent="0.3">
      <c r="A37" s="18" t="str">
        <f>IFERROR(INDEX(Vereine!$B$11:$B$70,MATCH(10,Vereine!$R$11:$R$70,0)),"")</f>
        <v/>
      </c>
      <c r="B37" s="19" t="str">
        <f>IFERROR(INDEX(Vereine!$P$11:$P$70,MATCH(10,Vereine!$R$11:$R$70,0)),"")</f>
        <v/>
      </c>
      <c r="C37" s="20" t="str">
        <f>IFERROR(INDEX(Vereine!$E$11:$E$70,MATCH(10,Vereine!$R$11:$R$70,0)),"")</f>
        <v/>
      </c>
      <c r="D37" s="21" t="str">
        <f>IFERROR(INDEX(Vereine!$G$11:$G$70,MATCH(10,Vereine!$R$11:$R$70,0)),"")</f>
        <v/>
      </c>
    </row>
    <row r="38" spans="1:4" x14ac:dyDescent="0.3">
      <c r="A38" s="18" t="str">
        <f>IFERROR(INDEX(Vereine!$B$11:$B$70,MATCH(11,Vereine!$R$11:$R$70,0)),"")</f>
        <v/>
      </c>
      <c r="B38" s="19" t="str">
        <f>IFERROR(INDEX(Vereine!$P$11:$P$70,MATCH(11,Vereine!$R$11:$R$70,0)),"")</f>
        <v/>
      </c>
      <c r="C38" s="20" t="str">
        <f>IFERROR(INDEX(Vereine!$E$11:$E$70,MATCH(11,Vereine!$R$11:$R$70,0)),"")</f>
        <v/>
      </c>
      <c r="D38" s="21" t="str">
        <f>IFERROR(INDEX(Vereine!$G$11:$G$70,MATCH(11,Vereine!$R$11:$R$70,0)),"")</f>
        <v/>
      </c>
    </row>
    <row r="39" spans="1:4" x14ac:dyDescent="0.3">
      <c r="A39" s="18" t="str">
        <f>IFERROR(INDEX(Vereine!$B$11:$B$70,MATCH(12,Vereine!$R$11:$R$70,0)),"")</f>
        <v/>
      </c>
      <c r="B39" s="19" t="str">
        <f>IFERROR(INDEX(Vereine!$P$11:$P$70,MATCH(12,Vereine!$R$11:$R$70,0)),"")</f>
        <v/>
      </c>
      <c r="C39" s="20" t="str">
        <f>IFERROR(INDEX(Vereine!$E$11:$E$70,MATCH(12,Vereine!$R$11:$R$70,0)),"")</f>
        <v/>
      </c>
      <c r="D39" s="21" t="str">
        <f>IFERROR(INDEX(Vereine!$G$11:$G$70,MATCH(12,Vereine!$R$11:$R$70,0)),"")</f>
        <v/>
      </c>
    </row>
    <row r="41" spans="1:4" x14ac:dyDescent="0.3">
      <c r="A41" s="16" t="s">
        <v>57</v>
      </c>
    </row>
    <row r="42" spans="1:4" ht="30" customHeight="1" x14ac:dyDescent="0.3">
      <c r="A42" s="17" t="s">
        <v>58</v>
      </c>
      <c r="B42" s="17" t="s">
        <v>47</v>
      </c>
      <c r="C42" s="17" t="s">
        <v>55</v>
      </c>
    </row>
    <row r="43" spans="1:4" x14ac:dyDescent="0.3">
      <c r="A43" s="22" t="s">
        <v>59</v>
      </c>
      <c r="B43" s="20">
        <f>COUNTIF(Vereine!$C$11:$C$70,"Ballsport")</f>
        <v>3</v>
      </c>
      <c r="C43" s="23">
        <f>SUMIF(Vereine!$C$11:$C$70,"Ballsport",Vereine!$E$11:$E$70)</f>
        <v>524</v>
      </c>
    </row>
    <row r="44" spans="1:4" x14ac:dyDescent="0.3">
      <c r="A44" s="22" t="s">
        <v>60</v>
      </c>
      <c r="B44" s="20">
        <f>COUNTIF(Vereine!$C$11:$C$70,"Turnen und Gymnastik")</f>
        <v>1</v>
      </c>
      <c r="C44" s="23">
        <f>SUMIF(Vereine!$C$11:$C$70,"Turnen und Gymnastik",Vereine!$E$11:$E$70)</f>
        <v>240</v>
      </c>
    </row>
    <row r="45" spans="1:4" x14ac:dyDescent="0.3">
      <c r="A45" s="22" t="s">
        <v>61</v>
      </c>
      <c r="B45" s="20">
        <f>COUNTIF(Vereine!$C$11:$C$70,"Wassersport")</f>
        <v>1</v>
      </c>
      <c r="C45" s="23">
        <f>SUMIF(Vereine!$C$11:$C$70,"Wassersport",Vereine!$E$11:$E$70)</f>
        <v>85</v>
      </c>
    </row>
    <row r="46" spans="1:4" x14ac:dyDescent="0.3">
      <c r="A46" s="22" t="s">
        <v>62</v>
      </c>
      <c r="B46" s="20">
        <f>COUNTIF(Vereine!$C$11:$C$70,"Wintersport")</f>
        <v>1</v>
      </c>
      <c r="C46" s="23">
        <f>SUMIF(Vereine!$C$11:$C$70,"Wintersport",Vereine!$E$11:$E$70)</f>
        <v>143</v>
      </c>
    </row>
    <row r="47" spans="1:4" x14ac:dyDescent="0.3">
      <c r="A47" s="22" t="s">
        <v>63</v>
      </c>
      <c r="B47" s="20">
        <f>COUNTIF(Vereine!$C$11:$C$70,"Kampfsport")</f>
        <v>1</v>
      </c>
      <c r="C47" s="23">
        <f>SUMIF(Vereine!$C$11:$C$70,"Kampfsport",Vereine!$E$11:$E$70)</f>
        <v>74</v>
      </c>
    </row>
    <row r="48" spans="1:4" x14ac:dyDescent="0.3">
      <c r="A48" s="22" t="s">
        <v>64</v>
      </c>
      <c r="B48" s="20">
        <f>COUNTIF(Vereine!$C$11:$C$70,"Ausdauersport")</f>
        <v>1</v>
      </c>
      <c r="C48" s="23">
        <f>SUMIF(Vereine!$C$11:$C$70,"Ausdauersport",Vereine!$E$11:$E$70)</f>
        <v>62</v>
      </c>
    </row>
    <row r="49" spans="1:3" x14ac:dyDescent="0.3">
      <c r="A49" s="22" t="s">
        <v>65</v>
      </c>
      <c r="B49" s="20">
        <f>COUNTIF(Vereine!$C$11:$C$70,"Pferdesport")</f>
        <v>0</v>
      </c>
      <c r="C49" s="23">
        <f>SUMIF(Vereine!$C$11:$C$70,"Pferdesport",Vereine!$E$11:$E$70)</f>
        <v>0</v>
      </c>
    </row>
    <row r="50" spans="1:3" x14ac:dyDescent="0.3">
      <c r="A50" s="22" t="s">
        <v>66</v>
      </c>
      <c r="B50" s="20">
        <f>COUNTIF(Vereine!$C$11:$C$70,"Schiess- und Präzisionssport")</f>
        <v>0</v>
      </c>
      <c r="C50" s="23">
        <f>SUMIF(Vereine!$C$11:$C$70,"Schiess- und Präzisionssport",Vereine!$E$11:$E$70)</f>
        <v>0</v>
      </c>
    </row>
    <row r="51" spans="1:3" x14ac:dyDescent="0.3">
      <c r="A51" s="22" t="s">
        <v>67</v>
      </c>
      <c r="B51" s="20">
        <f>COUNTIF(Vereine!$C$11:$C$70,"Weitere")</f>
        <v>0</v>
      </c>
      <c r="C51" s="23">
        <f>SUMIF(Vereine!$C$11:$C$70,"Weitere",Vereine!$E$11:$E$70)</f>
        <v>0</v>
      </c>
    </row>
    <row r="54" spans="1:3" ht="30" customHeight="1" x14ac:dyDescent="0.3">
      <c r="A54" s="17" t="s">
        <v>54</v>
      </c>
      <c r="B54" s="17" t="s">
        <v>55</v>
      </c>
      <c r="C54" s="17" t="s">
        <v>68</v>
      </c>
    </row>
    <row r="55" spans="1:3" x14ac:dyDescent="0.3">
      <c r="A55" s="18" t="str">
        <f>IF(Vereine!$B11="","",Vereine!$B11)</f>
        <v>TV Musterdorf</v>
      </c>
      <c r="B55" s="20">
        <f>IF(Vereine!$E11="","",Vereine!$E11)</f>
        <v>240</v>
      </c>
      <c r="C55" s="21">
        <f>IF(Vereine!$G11="","",Vereine!$G11)</f>
        <v>0.54166666666666663</v>
      </c>
    </row>
    <row r="56" spans="1:3" x14ac:dyDescent="0.3">
      <c r="A56" s="18" t="str">
        <f>IF(Vereine!$B12="","",Vereine!$B12)</f>
        <v>FC Musterdorf</v>
      </c>
      <c r="B56" s="20">
        <f>IF(Vereine!$E12="","",Vereine!$E12)</f>
        <v>310</v>
      </c>
      <c r="C56" s="21">
        <f>IF(Vereine!$G12="","",Vereine!$G12)</f>
        <v>0.62903225806451613</v>
      </c>
    </row>
    <row r="57" spans="1:3" x14ac:dyDescent="0.3">
      <c r="A57" s="18" t="str">
        <f>IF(Vereine!$B13="","",Vereine!$B13)</f>
        <v>Schwimmclub Musterdorf</v>
      </c>
      <c r="B57" s="20">
        <f>IF(Vereine!$E13="","",Vereine!$E13)</f>
        <v>85</v>
      </c>
      <c r="C57" s="21">
        <f>IF(Vereine!$G13="","",Vereine!$G13)</f>
        <v>0.70588235294117652</v>
      </c>
    </row>
    <row r="58" spans="1:3" x14ac:dyDescent="0.3">
      <c r="A58" s="18" t="str">
        <f>IF(Vereine!$B14="","",Vereine!$B14)</f>
        <v>Volleyball Musterdorf</v>
      </c>
      <c r="B58" s="20">
        <f>IF(Vereine!$E14="","",Vereine!$E14)</f>
        <v>96</v>
      </c>
      <c r="C58" s="21">
        <f>IF(Vereine!$G14="","",Vereine!$G14)</f>
        <v>0.35416666666666669</v>
      </c>
    </row>
    <row r="59" spans="1:3" x14ac:dyDescent="0.3">
      <c r="A59" s="18" t="str">
        <f>IF(Vereine!$B15="","",Vereine!$B15)</f>
        <v>Judoclub Musterdorf</v>
      </c>
      <c r="B59" s="20">
        <f>IF(Vereine!$E15="","",Vereine!$E15)</f>
        <v>74</v>
      </c>
      <c r="C59" s="21">
        <f>IF(Vereine!$G15="","",Vereine!$G15)</f>
        <v>0.70270270270270274</v>
      </c>
    </row>
    <row r="60" spans="1:3" x14ac:dyDescent="0.3">
      <c r="A60" s="18" t="str">
        <f>IF(Vereine!$B16="","",Vereine!$B16)</f>
        <v>Laufgruppe Musterdorf</v>
      </c>
      <c r="B60" s="20">
        <f>IF(Vereine!$E16="","",Vereine!$E16)</f>
        <v>62</v>
      </c>
      <c r="C60" s="21">
        <f>IF(Vereine!$G16="","",Vereine!$G16)</f>
        <v>6.4516129032258063E-2</v>
      </c>
    </row>
    <row r="61" spans="1:3" x14ac:dyDescent="0.3">
      <c r="A61" s="18" t="str">
        <f>IF(Vereine!$B17="","",Vereine!$B17)</f>
        <v>Tennisclub Musterdorf</v>
      </c>
      <c r="B61" s="20">
        <f>IF(Vereine!$E17="","",Vereine!$E17)</f>
        <v>118</v>
      </c>
      <c r="C61" s="21">
        <f>IF(Vereine!$G17="","",Vereine!$G17)</f>
        <v>0.24576271186440679</v>
      </c>
    </row>
    <row r="62" spans="1:3" x14ac:dyDescent="0.3">
      <c r="A62" s="18" t="str">
        <f>IF(Vereine!$B18="","",Vereine!$B18)</f>
        <v>Skiclub Musterdorf</v>
      </c>
      <c r="B62" s="20">
        <f>IF(Vereine!$E18="","",Vereine!$E18)</f>
        <v>143</v>
      </c>
      <c r="C62" s="21">
        <f>IF(Vereine!$G18="","",Vereine!$G18)</f>
        <v>0.49650349650349651</v>
      </c>
    </row>
    <row r="63" spans="1:3" x14ac:dyDescent="0.3">
      <c r="A63" s="18" t="str">
        <f>IF(Vereine!$B19="","",Vereine!$B19)</f>
        <v/>
      </c>
      <c r="B63" s="20" t="str">
        <f>IF(Vereine!$E19="","",Vereine!$E19)</f>
        <v/>
      </c>
      <c r="C63" s="21" t="str">
        <f>IF(Vereine!$G19="","",Vereine!$G19)</f>
        <v/>
      </c>
    </row>
    <row r="64" spans="1:3" x14ac:dyDescent="0.3">
      <c r="A64" s="18" t="str">
        <f>IF(Vereine!$B20="","",Vereine!$B20)</f>
        <v/>
      </c>
      <c r="B64" s="20" t="str">
        <f>IF(Vereine!$E20="","",Vereine!$E20)</f>
        <v/>
      </c>
      <c r="C64" s="21" t="str">
        <f>IF(Vereine!$G20="","",Vereine!$G20)</f>
        <v/>
      </c>
    </row>
    <row r="65" spans="1:3" x14ac:dyDescent="0.3">
      <c r="A65" s="18" t="str">
        <f>IF(Vereine!$B21="","",Vereine!$B21)</f>
        <v/>
      </c>
      <c r="B65" s="20" t="str">
        <f>IF(Vereine!$E21="","",Vereine!$E21)</f>
        <v/>
      </c>
      <c r="C65" s="21" t="str">
        <f>IF(Vereine!$G21="","",Vereine!$G21)</f>
        <v/>
      </c>
    </row>
    <row r="66" spans="1:3" x14ac:dyDescent="0.3">
      <c r="A66" s="18" t="str">
        <f>IF(Vereine!$B22="","",Vereine!$B22)</f>
        <v/>
      </c>
      <c r="B66" s="20" t="str">
        <f>IF(Vereine!$E22="","",Vereine!$E22)</f>
        <v/>
      </c>
      <c r="C66" s="21" t="str">
        <f>IF(Vereine!$G22="","",Vereine!$G22)</f>
        <v/>
      </c>
    </row>
    <row r="67" spans="1:3" x14ac:dyDescent="0.3">
      <c r="A67" s="18" t="str">
        <f>IF(Vereine!$B23="","",Vereine!$B23)</f>
        <v/>
      </c>
      <c r="B67" s="20" t="str">
        <f>IF(Vereine!$E23="","",Vereine!$E23)</f>
        <v/>
      </c>
      <c r="C67" s="21" t="str">
        <f>IF(Vereine!$G23="","",Vereine!$G23)</f>
        <v/>
      </c>
    </row>
    <row r="68" spans="1:3" x14ac:dyDescent="0.3">
      <c r="A68" s="18" t="str">
        <f>IF(Vereine!$B24="","",Vereine!$B24)</f>
        <v/>
      </c>
      <c r="B68" s="20" t="str">
        <f>IF(Vereine!$E24="","",Vereine!$E24)</f>
        <v/>
      </c>
      <c r="C68" s="21" t="str">
        <f>IF(Vereine!$G24="","",Vereine!$G24)</f>
        <v/>
      </c>
    </row>
    <row r="69" spans="1:3" x14ac:dyDescent="0.3">
      <c r="A69" s="18" t="str">
        <f>IF(Vereine!$B25="","",Vereine!$B25)</f>
        <v/>
      </c>
      <c r="B69" s="20" t="str">
        <f>IF(Vereine!$E25="","",Vereine!$E25)</f>
        <v/>
      </c>
      <c r="C69" s="21" t="str">
        <f>IF(Vereine!$G25="","",Vereine!$G25)</f>
        <v/>
      </c>
    </row>
    <row r="70" spans="1:3" x14ac:dyDescent="0.3">
      <c r="A70" s="18" t="str">
        <f>IF(Vereine!$B26="","",Vereine!$B26)</f>
        <v/>
      </c>
      <c r="B70" s="20" t="str">
        <f>IF(Vereine!$E26="","",Vereine!$E26)</f>
        <v/>
      </c>
      <c r="C70" s="21" t="str">
        <f>IF(Vereine!$G26="","",Vereine!$G26)</f>
        <v/>
      </c>
    </row>
    <row r="71" spans="1:3" x14ac:dyDescent="0.3">
      <c r="A71" s="18" t="str">
        <f>IF(Vereine!$B27="","",Vereine!$B27)</f>
        <v/>
      </c>
      <c r="B71" s="20" t="str">
        <f>IF(Vereine!$E27="","",Vereine!$E27)</f>
        <v/>
      </c>
      <c r="C71" s="21" t="str">
        <f>IF(Vereine!$G27="","",Vereine!$G27)</f>
        <v/>
      </c>
    </row>
    <row r="72" spans="1:3" x14ac:dyDescent="0.3">
      <c r="A72" s="18" t="str">
        <f>IF(Vereine!$B28="","",Vereine!$B28)</f>
        <v/>
      </c>
      <c r="B72" s="20" t="str">
        <f>IF(Vereine!$E28="","",Vereine!$E28)</f>
        <v/>
      </c>
      <c r="C72" s="21" t="str">
        <f>IF(Vereine!$G28="","",Vereine!$G28)</f>
        <v/>
      </c>
    </row>
    <row r="73" spans="1:3" x14ac:dyDescent="0.3">
      <c r="A73" s="18" t="str">
        <f>IF(Vereine!$B29="","",Vereine!$B29)</f>
        <v/>
      </c>
      <c r="B73" s="20" t="str">
        <f>IF(Vereine!$E29="","",Vereine!$E29)</f>
        <v/>
      </c>
      <c r="C73" s="21" t="str">
        <f>IF(Vereine!$G29="","",Vereine!$G29)</f>
        <v/>
      </c>
    </row>
    <row r="74" spans="1:3" x14ac:dyDescent="0.3">
      <c r="A74" s="18" t="str">
        <f>IF(Vereine!$B30="","",Vereine!$B30)</f>
        <v/>
      </c>
      <c r="B74" s="20" t="str">
        <f>IF(Vereine!$E30="","",Vereine!$E30)</f>
        <v/>
      </c>
      <c r="C74" s="21" t="str">
        <f>IF(Vereine!$G30="","",Vereine!$G30)</f>
        <v/>
      </c>
    </row>
    <row r="80" spans="1:3" x14ac:dyDescent="0.3">
      <c r="A80" s="9" t="s">
        <v>36</v>
      </c>
    </row>
  </sheetData>
  <conditionalFormatting sqref="B28:B39">
    <cfRule type="cellIs" dxfId="1" priority="2" operator="equal">
      <formula>"Vorstand"</formula>
    </cfRule>
    <cfRule type="cellIs" dxfId="0" priority="3" operator="equal">
      <formula>"Nachwuchs"</formula>
    </cfRule>
  </conditionalFormatting>
  <pageMargins left="0.5" right="0.5" top="0.6" bottom="0.6" header="0.511811023622047" footer="0.511811023622047"/>
  <pageSetup paperSize="9"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3"/>
  <sheetViews>
    <sheetView showGridLines="0" tabSelected="1" zoomScaleNormal="100" workbookViewId="0">
      <pane xSplit="2" ySplit="10" topLeftCell="C11" activePane="bottomRight" state="frozen"/>
      <selection pane="topRight" activeCell="C1" sqref="C1"/>
      <selection pane="bottomLeft" activeCell="A11" sqref="A11"/>
      <selection pane="bottomRight" activeCell="P14" sqref="P14"/>
    </sheetView>
  </sheetViews>
  <sheetFormatPr baseColWidth="10" defaultColWidth="8.6640625" defaultRowHeight="14.4" x14ac:dyDescent="0.3"/>
  <cols>
    <col min="1" max="1" width="5" customWidth="1"/>
    <col min="2" max="2" width="28" customWidth="1"/>
    <col min="3" max="3" width="22" customWidth="1"/>
    <col min="4" max="4" width="24" customWidth="1"/>
    <col min="5" max="6" width="15" customWidth="1"/>
    <col min="7" max="7" width="16" customWidth="1"/>
    <col min="8" max="8" width="17" customWidth="1"/>
    <col min="9" max="10" width="14" customWidth="1"/>
    <col min="11" max="11" width="26" customWidth="1"/>
    <col min="12" max="12" width="22" customWidth="1"/>
    <col min="13" max="13" width="28" customWidth="1"/>
    <col min="14" max="14" width="22" customWidth="1"/>
    <col min="15" max="15" width="12" customWidth="1"/>
    <col min="16" max="16" width="14" customWidth="1"/>
    <col min="17" max="17" width="26" customWidth="1"/>
    <col min="18" max="18" width="10" customWidth="1"/>
  </cols>
  <sheetData>
    <row r="1" spans="1:18" ht="18.75" customHeight="1" x14ac:dyDescent="0.3"/>
    <row r="2" spans="1:18" ht="18.75" customHeight="1" x14ac:dyDescent="0.3"/>
    <row r="3" spans="1:18" ht="18.75" customHeight="1" x14ac:dyDescent="0.3"/>
    <row r="4" spans="1:18" ht="18.75" customHeight="1" x14ac:dyDescent="0.3"/>
    <row r="5" spans="1:18" ht="18.75" customHeight="1" x14ac:dyDescent="0.3"/>
    <row r="6" spans="1:18" ht="19.2" x14ac:dyDescent="0.35">
      <c r="A6" s="1" t="s">
        <v>0</v>
      </c>
    </row>
    <row r="7" spans="1:18" x14ac:dyDescent="0.3">
      <c r="A7" s="2" t="s">
        <v>69</v>
      </c>
    </row>
    <row r="8" spans="1:18" ht="3" customHeight="1" x14ac:dyDescent="0.3">
      <c r="A8" s="3"/>
      <c r="B8" s="3"/>
      <c r="C8" s="3"/>
      <c r="D8" s="3"/>
      <c r="E8" s="3"/>
      <c r="F8" s="3"/>
      <c r="G8" s="3"/>
      <c r="H8" s="3"/>
      <c r="I8" s="3"/>
      <c r="J8" s="3"/>
      <c r="K8" s="3"/>
      <c r="L8" s="3"/>
      <c r="M8" s="3"/>
      <c r="N8" s="3"/>
      <c r="O8" s="3"/>
      <c r="P8" s="3"/>
      <c r="Q8" s="3"/>
    </row>
    <row r="10" spans="1:18" ht="30" customHeight="1" x14ac:dyDescent="0.3">
      <c r="A10" s="17" t="s">
        <v>70</v>
      </c>
      <c r="B10" s="17" t="s">
        <v>54</v>
      </c>
      <c r="C10" s="17" t="s">
        <v>58</v>
      </c>
      <c r="D10" s="17" t="s">
        <v>71</v>
      </c>
      <c r="E10" s="17" t="s">
        <v>40</v>
      </c>
      <c r="F10" s="17" t="s">
        <v>72</v>
      </c>
      <c r="G10" s="17" t="s">
        <v>68</v>
      </c>
      <c r="H10" s="17" t="s">
        <v>25</v>
      </c>
      <c r="I10" s="17" t="s">
        <v>73</v>
      </c>
      <c r="J10" s="17" t="s">
        <v>74</v>
      </c>
      <c r="K10" s="17" t="s">
        <v>75</v>
      </c>
      <c r="L10" s="17" t="s">
        <v>76</v>
      </c>
      <c r="M10" s="17" t="s">
        <v>77</v>
      </c>
      <c r="N10" s="17" t="s">
        <v>78</v>
      </c>
      <c r="O10" s="17" t="s">
        <v>79</v>
      </c>
      <c r="P10" s="17" t="s">
        <v>29</v>
      </c>
      <c r="Q10" s="17" t="s">
        <v>80</v>
      </c>
      <c r="R10" s="17" t="s">
        <v>81</v>
      </c>
    </row>
    <row r="11" spans="1:18" ht="25.5" customHeight="1" x14ac:dyDescent="0.3">
      <c r="A11" s="24">
        <v>1</v>
      </c>
      <c r="B11" s="25" t="s">
        <v>82</v>
      </c>
      <c r="C11" s="26" t="s">
        <v>60</v>
      </c>
      <c r="D11" s="27" t="s">
        <v>83</v>
      </c>
      <c r="E11" s="28">
        <v>240</v>
      </c>
      <c r="F11" s="28">
        <v>130</v>
      </c>
      <c r="G11" s="21">
        <f t="shared" ref="G11:G42" si="0">IFERROR($F11/$E11,"")</f>
        <v>0.54166666666666663</v>
      </c>
      <c r="H11" s="28" t="s">
        <v>84</v>
      </c>
      <c r="I11" s="28" t="s">
        <v>84</v>
      </c>
      <c r="J11" s="28" t="s">
        <v>85</v>
      </c>
      <c r="K11" s="27" t="s">
        <v>86</v>
      </c>
      <c r="L11" s="26" t="s">
        <v>87</v>
      </c>
      <c r="M11" s="26" t="s">
        <v>88</v>
      </c>
      <c r="N11" s="26"/>
      <c r="O11" s="29">
        <v>46478</v>
      </c>
      <c r="P11" s="30" t="str">
        <f t="shared" ref="P11:P42" si="1">IF($B11="","",IF(OR($H11="Nein",$H11="teilweise"),"Vorstand",IF(AND($G11&lt;&gt;"",$G11&lt;0.15),"Nachwuchs","")))</f>
        <v/>
      </c>
      <c r="Q11" s="27"/>
      <c r="R11" s="24" t="str">
        <f>IF($P11="","",SUMPRODUCT(($P$11:$P11&lt;&gt;"")*1))</f>
        <v/>
      </c>
    </row>
    <row r="12" spans="1:18" ht="25.5" customHeight="1" x14ac:dyDescent="0.3">
      <c r="A12" s="24">
        <v>2</v>
      </c>
      <c r="B12" s="25" t="s">
        <v>89</v>
      </c>
      <c r="C12" s="26" t="s">
        <v>59</v>
      </c>
      <c r="D12" s="27" t="s">
        <v>90</v>
      </c>
      <c r="E12" s="28">
        <v>310</v>
      </c>
      <c r="F12" s="28">
        <v>195</v>
      </c>
      <c r="G12" s="21">
        <f t="shared" si="0"/>
        <v>0.62903225806451613</v>
      </c>
      <c r="H12" s="28" t="s">
        <v>91</v>
      </c>
      <c r="I12" s="28" t="s">
        <v>84</v>
      </c>
      <c r="J12" s="28" t="s">
        <v>84</v>
      </c>
      <c r="K12" s="27" t="s">
        <v>92</v>
      </c>
      <c r="L12" s="26" t="s">
        <v>93</v>
      </c>
      <c r="M12" s="26" t="s">
        <v>94</v>
      </c>
      <c r="N12" s="26"/>
      <c r="O12" s="29">
        <v>46478</v>
      </c>
      <c r="P12" s="30" t="str">
        <f t="shared" si="1"/>
        <v>Vorstand</v>
      </c>
      <c r="Q12" s="27"/>
      <c r="R12" s="24" cm="1">
        <f t="array" ref="R12">IF($P12="","",SUMPRODUCT(($P$11:$P12&lt;&gt;"")*1))</f>
        <v>1</v>
      </c>
    </row>
    <row r="13" spans="1:18" ht="25.5" customHeight="1" x14ac:dyDescent="0.3">
      <c r="A13" s="24">
        <v>3</v>
      </c>
      <c r="B13" s="25" t="s">
        <v>95</v>
      </c>
      <c r="C13" s="26" t="s">
        <v>61</v>
      </c>
      <c r="D13" s="27" t="s">
        <v>96</v>
      </c>
      <c r="E13" s="28">
        <v>85</v>
      </c>
      <c r="F13" s="28">
        <v>60</v>
      </c>
      <c r="G13" s="21">
        <f t="shared" si="0"/>
        <v>0.70588235294117652</v>
      </c>
      <c r="H13" s="28" t="s">
        <v>85</v>
      </c>
      <c r="I13" s="28" t="s">
        <v>84</v>
      </c>
      <c r="J13" s="28" t="s">
        <v>85</v>
      </c>
      <c r="K13" s="27" t="s">
        <v>97</v>
      </c>
      <c r="L13" s="26" t="s">
        <v>98</v>
      </c>
      <c r="M13" s="26" t="s">
        <v>99</v>
      </c>
      <c r="N13" s="26"/>
      <c r="O13" s="29">
        <v>46478</v>
      </c>
      <c r="P13" s="30" t="str">
        <f t="shared" si="1"/>
        <v>Vorstand</v>
      </c>
      <c r="Q13" s="27"/>
      <c r="R13" s="24" cm="1">
        <f t="array" ref="R13">IF($P13="","",SUMPRODUCT(($P$11:$P13&lt;&gt;"")*1))</f>
        <v>2</v>
      </c>
    </row>
    <row r="14" spans="1:18" ht="25.5" customHeight="1" x14ac:dyDescent="0.3">
      <c r="A14" s="24">
        <v>4</v>
      </c>
      <c r="B14" s="25" t="s">
        <v>100</v>
      </c>
      <c r="C14" s="26" t="s">
        <v>59</v>
      </c>
      <c r="D14" s="27" t="s">
        <v>101</v>
      </c>
      <c r="E14" s="28">
        <v>96</v>
      </c>
      <c r="F14" s="28">
        <v>34</v>
      </c>
      <c r="G14" s="21">
        <f t="shared" si="0"/>
        <v>0.35416666666666669</v>
      </c>
      <c r="H14" s="28" t="s">
        <v>84</v>
      </c>
      <c r="I14" s="28" t="s">
        <v>85</v>
      </c>
      <c r="J14" s="28" t="s">
        <v>85</v>
      </c>
      <c r="K14" s="27" t="s">
        <v>102</v>
      </c>
      <c r="L14" s="26" t="s">
        <v>103</v>
      </c>
      <c r="M14" s="26" t="s">
        <v>104</v>
      </c>
      <c r="N14" s="26"/>
      <c r="O14" s="29">
        <v>46478</v>
      </c>
      <c r="P14" s="30" t="str">
        <f t="shared" si="1"/>
        <v/>
      </c>
      <c r="Q14" s="27"/>
      <c r="R14" s="24" t="str">
        <f>IF($P14="","",SUMPRODUCT(($P$11:$P14&lt;&gt;"")*1))</f>
        <v/>
      </c>
    </row>
    <row r="15" spans="1:18" ht="25.5" customHeight="1" x14ac:dyDescent="0.3">
      <c r="A15" s="24">
        <v>5</v>
      </c>
      <c r="B15" s="25" t="s">
        <v>105</v>
      </c>
      <c r="C15" s="26" t="s">
        <v>63</v>
      </c>
      <c r="D15" s="27" t="s">
        <v>106</v>
      </c>
      <c r="E15" s="28">
        <v>74</v>
      </c>
      <c r="F15" s="28">
        <v>52</v>
      </c>
      <c r="G15" s="21">
        <f t="shared" si="0"/>
        <v>0.70270270270270274</v>
      </c>
      <c r="H15" s="28" t="s">
        <v>84</v>
      </c>
      <c r="I15" s="28" t="s">
        <v>84</v>
      </c>
      <c r="J15" s="28" t="s">
        <v>84</v>
      </c>
      <c r="K15" s="27" t="s">
        <v>107</v>
      </c>
      <c r="L15" s="26" t="s">
        <v>108</v>
      </c>
      <c r="M15" s="26" t="s">
        <v>109</v>
      </c>
      <c r="N15" s="26"/>
      <c r="O15" s="29">
        <v>46478</v>
      </c>
      <c r="P15" s="30"/>
      <c r="Q15" s="27"/>
      <c r="R15" s="24" t="str">
        <f>IF($P15="","",SUMPRODUCT(($P$11:$P15&lt;&gt;"")*1))</f>
        <v/>
      </c>
    </row>
    <row r="16" spans="1:18" ht="25.5" customHeight="1" x14ac:dyDescent="0.3">
      <c r="A16" s="24">
        <v>6</v>
      </c>
      <c r="B16" s="25" t="s">
        <v>110</v>
      </c>
      <c r="C16" s="26" t="s">
        <v>64</v>
      </c>
      <c r="D16" s="27" t="s">
        <v>111</v>
      </c>
      <c r="E16" s="28">
        <v>62</v>
      </c>
      <c r="F16" s="28">
        <v>4</v>
      </c>
      <c r="G16" s="21">
        <f t="shared" si="0"/>
        <v>6.4516129032258063E-2</v>
      </c>
      <c r="H16" s="28" t="s">
        <v>91</v>
      </c>
      <c r="I16" s="28" t="s">
        <v>85</v>
      </c>
      <c r="J16" s="28" t="s">
        <v>85</v>
      </c>
      <c r="K16" s="27" t="s">
        <v>112</v>
      </c>
      <c r="L16" s="26" t="s">
        <v>113</v>
      </c>
      <c r="M16" s="26" t="s">
        <v>114</v>
      </c>
      <c r="N16" s="26"/>
      <c r="O16" s="29">
        <v>46478</v>
      </c>
      <c r="P16" s="30" t="str">
        <f t="shared" si="1"/>
        <v>Vorstand</v>
      </c>
      <c r="Q16" s="27"/>
      <c r="R16" s="24">
        <f>IF($P16="","",SUMPRODUCT(($P$11:$P16&lt;&gt;"")*1))</f>
        <v>3</v>
      </c>
    </row>
    <row r="17" spans="1:18" ht="25.5" customHeight="1" x14ac:dyDescent="0.3">
      <c r="A17" s="24">
        <v>7</v>
      </c>
      <c r="B17" s="25" t="s">
        <v>115</v>
      </c>
      <c r="C17" s="26" t="s">
        <v>59</v>
      </c>
      <c r="D17" s="27" t="s">
        <v>116</v>
      </c>
      <c r="E17" s="28">
        <v>118</v>
      </c>
      <c r="F17" s="28">
        <v>29</v>
      </c>
      <c r="G17" s="21">
        <f t="shared" si="0"/>
        <v>0.24576271186440679</v>
      </c>
      <c r="H17" s="28" t="s">
        <v>84</v>
      </c>
      <c r="I17" s="28" t="s">
        <v>85</v>
      </c>
      <c r="J17" s="28" t="s">
        <v>84</v>
      </c>
      <c r="K17" s="27" t="s">
        <v>117</v>
      </c>
      <c r="L17" s="26" t="s">
        <v>118</v>
      </c>
      <c r="M17" s="26" t="s">
        <v>119</v>
      </c>
      <c r="N17" s="26"/>
      <c r="O17" s="29">
        <v>46478</v>
      </c>
      <c r="P17" s="30" t="str">
        <f t="shared" si="1"/>
        <v/>
      </c>
      <c r="Q17" s="27"/>
      <c r="R17" s="24" t="str">
        <f>IF($P17="","",SUMPRODUCT(($P$11:$P17&lt;&gt;"")*1))</f>
        <v/>
      </c>
    </row>
    <row r="18" spans="1:18" ht="25.5" customHeight="1" x14ac:dyDescent="0.3">
      <c r="A18" s="24">
        <v>8</v>
      </c>
      <c r="B18" s="25" t="s">
        <v>120</v>
      </c>
      <c r="C18" s="26" t="s">
        <v>62</v>
      </c>
      <c r="D18" s="27" t="s">
        <v>121</v>
      </c>
      <c r="E18" s="28">
        <v>143</v>
      </c>
      <c r="F18" s="28">
        <v>71</v>
      </c>
      <c r="G18" s="21">
        <f t="shared" si="0"/>
        <v>0.49650349650349651</v>
      </c>
      <c r="H18" s="28" t="s">
        <v>84</v>
      </c>
      <c r="I18" s="28" t="s">
        <v>84</v>
      </c>
      <c r="J18" s="28" t="s">
        <v>85</v>
      </c>
      <c r="K18" s="27" t="s">
        <v>122</v>
      </c>
      <c r="L18" s="26" t="s">
        <v>123</v>
      </c>
      <c r="M18" s="26" t="s">
        <v>124</v>
      </c>
      <c r="N18" s="26"/>
      <c r="O18" s="29">
        <v>46478</v>
      </c>
      <c r="P18" s="30" t="str">
        <f t="shared" si="1"/>
        <v/>
      </c>
      <c r="Q18" s="27"/>
      <c r="R18" s="24" t="str">
        <f>IF($P18="","",SUMPRODUCT(($P$11:$P18&lt;&gt;"")*1))</f>
        <v/>
      </c>
    </row>
    <row r="19" spans="1:18" ht="25.5" customHeight="1" x14ac:dyDescent="0.3">
      <c r="A19" s="24">
        <v>9</v>
      </c>
      <c r="B19" s="25"/>
      <c r="C19" s="26"/>
      <c r="D19" s="27"/>
      <c r="E19" s="28"/>
      <c r="F19" s="28"/>
      <c r="G19" s="21" t="str">
        <f t="shared" si="0"/>
        <v/>
      </c>
      <c r="H19" s="28"/>
      <c r="I19" s="28"/>
      <c r="J19" s="28"/>
      <c r="K19" s="27"/>
      <c r="L19" s="26"/>
      <c r="M19" s="26"/>
      <c r="N19" s="26"/>
      <c r="O19" s="29"/>
      <c r="P19" s="30" t="str">
        <f t="shared" si="1"/>
        <v/>
      </c>
      <c r="Q19" s="27"/>
      <c r="R19" s="24" t="str">
        <f>IF($P19="","",SUMPRODUCT(($P$11:$P19&lt;&gt;"")*1))</f>
        <v/>
      </c>
    </row>
    <row r="20" spans="1:18" ht="25.5" customHeight="1" x14ac:dyDescent="0.3">
      <c r="A20" s="24">
        <v>10</v>
      </c>
      <c r="B20" s="25"/>
      <c r="C20" s="26"/>
      <c r="D20" s="27"/>
      <c r="E20" s="28"/>
      <c r="F20" s="28"/>
      <c r="G20" s="21" t="str">
        <f t="shared" si="0"/>
        <v/>
      </c>
      <c r="H20" s="28"/>
      <c r="I20" s="28"/>
      <c r="J20" s="28"/>
      <c r="K20" s="27"/>
      <c r="L20" s="26"/>
      <c r="M20" s="26"/>
      <c r="N20" s="26"/>
      <c r="O20" s="29"/>
      <c r="P20" s="30" t="str">
        <f t="shared" si="1"/>
        <v/>
      </c>
      <c r="Q20" s="27"/>
      <c r="R20" s="24" t="str">
        <f>IF($P20="","",SUMPRODUCT(($P$11:$P20&lt;&gt;"")*1))</f>
        <v/>
      </c>
    </row>
    <row r="21" spans="1:18" ht="25.5" customHeight="1" x14ac:dyDescent="0.3">
      <c r="A21" s="24">
        <v>11</v>
      </c>
      <c r="B21" s="25"/>
      <c r="C21" s="26"/>
      <c r="D21" s="27"/>
      <c r="E21" s="28"/>
      <c r="F21" s="28"/>
      <c r="G21" s="21" t="str">
        <f t="shared" si="0"/>
        <v/>
      </c>
      <c r="H21" s="28"/>
      <c r="I21" s="28"/>
      <c r="J21" s="28"/>
      <c r="K21" s="27"/>
      <c r="L21" s="26"/>
      <c r="M21" s="26"/>
      <c r="N21" s="26"/>
      <c r="O21" s="29"/>
      <c r="P21" s="30" t="str">
        <f t="shared" si="1"/>
        <v/>
      </c>
      <c r="Q21" s="27"/>
      <c r="R21" s="24" t="str">
        <f>IF($P21="","",SUMPRODUCT(($P$11:$P21&lt;&gt;"")*1))</f>
        <v/>
      </c>
    </row>
    <row r="22" spans="1:18" ht="25.5" customHeight="1" x14ac:dyDescent="0.3">
      <c r="A22" s="24">
        <v>12</v>
      </c>
      <c r="B22" s="25"/>
      <c r="C22" s="26"/>
      <c r="D22" s="27"/>
      <c r="E22" s="28"/>
      <c r="F22" s="28"/>
      <c r="G22" s="21" t="str">
        <f t="shared" si="0"/>
        <v/>
      </c>
      <c r="H22" s="28"/>
      <c r="I22" s="28"/>
      <c r="J22" s="28"/>
      <c r="K22" s="27"/>
      <c r="L22" s="26"/>
      <c r="M22" s="26"/>
      <c r="N22" s="26"/>
      <c r="O22" s="29"/>
      <c r="P22" s="30" t="str">
        <f t="shared" si="1"/>
        <v/>
      </c>
      <c r="Q22" s="27"/>
      <c r="R22" s="24" t="str">
        <f>IF($P22="","",SUMPRODUCT(($P$11:$P22&lt;&gt;"")*1))</f>
        <v/>
      </c>
    </row>
    <row r="23" spans="1:18" ht="25.5" customHeight="1" x14ac:dyDescent="0.3">
      <c r="A23" s="24">
        <v>13</v>
      </c>
      <c r="B23" s="25"/>
      <c r="C23" s="26"/>
      <c r="D23" s="27"/>
      <c r="E23" s="28"/>
      <c r="F23" s="28"/>
      <c r="G23" s="21" t="str">
        <f t="shared" si="0"/>
        <v/>
      </c>
      <c r="H23" s="28"/>
      <c r="I23" s="28"/>
      <c r="J23" s="28"/>
      <c r="K23" s="27"/>
      <c r="L23" s="26"/>
      <c r="M23" s="26"/>
      <c r="N23" s="26"/>
      <c r="O23" s="29"/>
      <c r="P23" s="30" t="str">
        <f t="shared" si="1"/>
        <v/>
      </c>
      <c r="Q23" s="27"/>
      <c r="R23" s="24" t="str">
        <f>IF($P23="","",SUMPRODUCT(($P$11:$P23&lt;&gt;"")*1))</f>
        <v/>
      </c>
    </row>
    <row r="24" spans="1:18" ht="25.5" customHeight="1" x14ac:dyDescent="0.3">
      <c r="A24" s="24">
        <v>14</v>
      </c>
      <c r="B24" s="25"/>
      <c r="C24" s="26"/>
      <c r="D24" s="27"/>
      <c r="E24" s="28"/>
      <c r="F24" s="28"/>
      <c r="G24" s="21" t="str">
        <f t="shared" si="0"/>
        <v/>
      </c>
      <c r="H24" s="28"/>
      <c r="I24" s="28"/>
      <c r="J24" s="28"/>
      <c r="K24" s="27"/>
      <c r="L24" s="26"/>
      <c r="M24" s="26"/>
      <c r="N24" s="26"/>
      <c r="O24" s="29"/>
      <c r="P24" s="30" t="str">
        <f t="shared" si="1"/>
        <v/>
      </c>
      <c r="Q24" s="27"/>
      <c r="R24" s="24" t="str">
        <f>IF($P24="","",SUMPRODUCT(($P$11:$P24&lt;&gt;"")*1))</f>
        <v/>
      </c>
    </row>
    <row r="25" spans="1:18" ht="25.5" customHeight="1" x14ac:dyDescent="0.3">
      <c r="A25" s="24">
        <v>15</v>
      </c>
      <c r="B25" s="25"/>
      <c r="C25" s="26"/>
      <c r="D25" s="27"/>
      <c r="E25" s="28"/>
      <c r="F25" s="28"/>
      <c r="G25" s="21" t="str">
        <f t="shared" si="0"/>
        <v/>
      </c>
      <c r="H25" s="28"/>
      <c r="I25" s="28"/>
      <c r="J25" s="28"/>
      <c r="K25" s="27"/>
      <c r="L25" s="26"/>
      <c r="M25" s="26"/>
      <c r="N25" s="26"/>
      <c r="O25" s="29"/>
      <c r="P25" s="30" t="str">
        <f t="shared" si="1"/>
        <v/>
      </c>
      <c r="Q25" s="27"/>
      <c r="R25" s="24" t="str">
        <f>IF($P25="","",SUMPRODUCT(($P$11:$P25&lt;&gt;"")*1))</f>
        <v/>
      </c>
    </row>
    <row r="26" spans="1:18" ht="25.5" customHeight="1" x14ac:dyDescent="0.3">
      <c r="A26" s="24">
        <v>16</v>
      </c>
      <c r="B26" s="25"/>
      <c r="C26" s="26"/>
      <c r="D26" s="27"/>
      <c r="E26" s="28"/>
      <c r="F26" s="28"/>
      <c r="G26" s="21" t="str">
        <f t="shared" si="0"/>
        <v/>
      </c>
      <c r="H26" s="28"/>
      <c r="I26" s="28"/>
      <c r="J26" s="28"/>
      <c r="K26" s="27"/>
      <c r="L26" s="26"/>
      <c r="M26" s="26"/>
      <c r="N26" s="26"/>
      <c r="O26" s="29"/>
      <c r="P26" s="30" t="str">
        <f t="shared" si="1"/>
        <v/>
      </c>
      <c r="Q26" s="27"/>
      <c r="R26" s="24" t="str">
        <f>IF($P26="","",SUMPRODUCT(($P$11:$P26&lt;&gt;"")*1))</f>
        <v/>
      </c>
    </row>
    <row r="27" spans="1:18" ht="25.5" customHeight="1" x14ac:dyDescent="0.3">
      <c r="A27" s="24">
        <v>17</v>
      </c>
      <c r="B27" s="25"/>
      <c r="C27" s="26"/>
      <c r="D27" s="27"/>
      <c r="E27" s="28"/>
      <c r="F27" s="28"/>
      <c r="G27" s="21" t="str">
        <f t="shared" si="0"/>
        <v/>
      </c>
      <c r="H27" s="28"/>
      <c r="I27" s="28"/>
      <c r="J27" s="28"/>
      <c r="K27" s="27"/>
      <c r="L27" s="26"/>
      <c r="M27" s="26"/>
      <c r="N27" s="26"/>
      <c r="O27" s="29"/>
      <c r="P27" s="30" t="str">
        <f t="shared" si="1"/>
        <v/>
      </c>
      <c r="Q27" s="27"/>
      <c r="R27" s="24" t="str">
        <f>IF($P27="","",SUMPRODUCT(($P$11:$P27&lt;&gt;"")*1))</f>
        <v/>
      </c>
    </row>
    <row r="28" spans="1:18" ht="25.5" customHeight="1" x14ac:dyDescent="0.3">
      <c r="A28" s="24">
        <v>18</v>
      </c>
      <c r="B28" s="25"/>
      <c r="C28" s="26"/>
      <c r="D28" s="27"/>
      <c r="E28" s="28"/>
      <c r="F28" s="28"/>
      <c r="G28" s="21" t="str">
        <f t="shared" si="0"/>
        <v/>
      </c>
      <c r="H28" s="28"/>
      <c r="I28" s="28"/>
      <c r="J28" s="28"/>
      <c r="K28" s="27"/>
      <c r="L28" s="26"/>
      <c r="M28" s="26"/>
      <c r="N28" s="26"/>
      <c r="O28" s="29"/>
      <c r="P28" s="30" t="str">
        <f t="shared" si="1"/>
        <v/>
      </c>
      <c r="Q28" s="27"/>
      <c r="R28" s="24" t="str">
        <f>IF($P28="","",SUMPRODUCT(($P$11:$P28&lt;&gt;"")*1))</f>
        <v/>
      </c>
    </row>
    <row r="29" spans="1:18" ht="25.5" customHeight="1" x14ac:dyDescent="0.3">
      <c r="A29" s="24">
        <v>19</v>
      </c>
      <c r="B29" s="25"/>
      <c r="C29" s="26"/>
      <c r="D29" s="27"/>
      <c r="E29" s="28"/>
      <c r="F29" s="28"/>
      <c r="G29" s="21" t="str">
        <f t="shared" si="0"/>
        <v/>
      </c>
      <c r="H29" s="28"/>
      <c r="I29" s="28"/>
      <c r="J29" s="28"/>
      <c r="K29" s="27"/>
      <c r="L29" s="26"/>
      <c r="M29" s="26"/>
      <c r="N29" s="26"/>
      <c r="O29" s="29"/>
      <c r="P29" s="30" t="str">
        <f t="shared" si="1"/>
        <v/>
      </c>
      <c r="Q29" s="27"/>
      <c r="R29" s="24" t="str">
        <f>IF($P29="","",SUMPRODUCT(($P$11:$P29&lt;&gt;"")*1))</f>
        <v/>
      </c>
    </row>
    <row r="30" spans="1:18" ht="25.5" customHeight="1" x14ac:dyDescent="0.3">
      <c r="A30" s="24">
        <v>20</v>
      </c>
      <c r="B30" s="25"/>
      <c r="C30" s="26"/>
      <c r="D30" s="27"/>
      <c r="E30" s="28"/>
      <c r="F30" s="28"/>
      <c r="G30" s="21" t="str">
        <f t="shared" si="0"/>
        <v/>
      </c>
      <c r="H30" s="28"/>
      <c r="I30" s="28"/>
      <c r="J30" s="28"/>
      <c r="K30" s="27"/>
      <c r="L30" s="26"/>
      <c r="M30" s="26"/>
      <c r="N30" s="26"/>
      <c r="O30" s="29"/>
      <c r="P30" s="30" t="str">
        <f t="shared" si="1"/>
        <v/>
      </c>
      <c r="Q30" s="27"/>
      <c r="R30" s="24" t="str">
        <f>IF($P30="","",SUMPRODUCT(($P$11:$P30&lt;&gt;"")*1))</f>
        <v/>
      </c>
    </row>
    <row r="31" spans="1:18" ht="25.5" customHeight="1" x14ac:dyDescent="0.3">
      <c r="A31" s="24">
        <v>21</v>
      </c>
      <c r="B31" s="25"/>
      <c r="C31" s="26"/>
      <c r="D31" s="27"/>
      <c r="E31" s="28"/>
      <c r="F31" s="28"/>
      <c r="G31" s="21" t="str">
        <f t="shared" si="0"/>
        <v/>
      </c>
      <c r="H31" s="28"/>
      <c r="I31" s="28"/>
      <c r="J31" s="28"/>
      <c r="K31" s="27"/>
      <c r="L31" s="26"/>
      <c r="M31" s="26"/>
      <c r="N31" s="26"/>
      <c r="O31" s="29"/>
      <c r="P31" s="30" t="str">
        <f t="shared" si="1"/>
        <v/>
      </c>
      <c r="Q31" s="27"/>
      <c r="R31" s="24" t="str">
        <f>IF($P31="","",SUMPRODUCT(($P$11:$P31&lt;&gt;"")*1))</f>
        <v/>
      </c>
    </row>
    <row r="32" spans="1:18" ht="25.5" customHeight="1" x14ac:dyDescent="0.3">
      <c r="A32" s="24">
        <v>22</v>
      </c>
      <c r="B32" s="25"/>
      <c r="C32" s="26"/>
      <c r="D32" s="27"/>
      <c r="E32" s="28"/>
      <c r="F32" s="28"/>
      <c r="G32" s="21" t="str">
        <f t="shared" si="0"/>
        <v/>
      </c>
      <c r="H32" s="28"/>
      <c r="I32" s="28"/>
      <c r="J32" s="28"/>
      <c r="K32" s="27"/>
      <c r="L32" s="26"/>
      <c r="M32" s="26"/>
      <c r="N32" s="26"/>
      <c r="O32" s="29"/>
      <c r="P32" s="30" t="str">
        <f t="shared" si="1"/>
        <v/>
      </c>
      <c r="Q32" s="27"/>
      <c r="R32" s="24" t="str">
        <f>IF($P32="","",SUMPRODUCT(($P$11:$P32&lt;&gt;"")*1))</f>
        <v/>
      </c>
    </row>
    <row r="33" spans="1:18" ht="25.5" customHeight="1" x14ac:dyDescent="0.3">
      <c r="A33" s="24">
        <v>23</v>
      </c>
      <c r="B33" s="25"/>
      <c r="C33" s="26"/>
      <c r="D33" s="27"/>
      <c r="E33" s="28"/>
      <c r="F33" s="28"/>
      <c r="G33" s="21" t="str">
        <f t="shared" si="0"/>
        <v/>
      </c>
      <c r="H33" s="28"/>
      <c r="I33" s="28"/>
      <c r="J33" s="28"/>
      <c r="K33" s="27"/>
      <c r="L33" s="26"/>
      <c r="M33" s="26"/>
      <c r="N33" s="26"/>
      <c r="O33" s="29"/>
      <c r="P33" s="30" t="str">
        <f t="shared" si="1"/>
        <v/>
      </c>
      <c r="Q33" s="27"/>
      <c r="R33" s="24" t="str">
        <f>IF($P33="","",SUMPRODUCT(($P$11:$P33&lt;&gt;"")*1))</f>
        <v/>
      </c>
    </row>
    <row r="34" spans="1:18" ht="25.5" customHeight="1" x14ac:dyDescent="0.3">
      <c r="A34" s="24">
        <v>24</v>
      </c>
      <c r="B34" s="25"/>
      <c r="C34" s="26"/>
      <c r="D34" s="27"/>
      <c r="E34" s="28"/>
      <c r="F34" s="28"/>
      <c r="G34" s="21" t="str">
        <f t="shared" si="0"/>
        <v/>
      </c>
      <c r="H34" s="28"/>
      <c r="I34" s="28"/>
      <c r="J34" s="28"/>
      <c r="K34" s="27"/>
      <c r="L34" s="26"/>
      <c r="M34" s="26"/>
      <c r="N34" s="26"/>
      <c r="O34" s="29"/>
      <c r="P34" s="30" t="str">
        <f t="shared" si="1"/>
        <v/>
      </c>
      <c r="Q34" s="27"/>
      <c r="R34" s="24" t="str">
        <f>IF($P34="","",SUMPRODUCT(($P$11:$P34&lt;&gt;"")*1))</f>
        <v/>
      </c>
    </row>
    <row r="35" spans="1:18" ht="25.5" customHeight="1" x14ac:dyDescent="0.3">
      <c r="A35" s="24">
        <v>25</v>
      </c>
      <c r="B35" s="25"/>
      <c r="C35" s="26"/>
      <c r="D35" s="27"/>
      <c r="E35" s="28"/>
      <c r="F35" s="28"/>
      <c r="G35" s="21" t="str">
        <f t="shared" si="0"/>
        <v/>
      </c>
      <c r="H35" s="28"/>
      <c r="I35" s="28"/>
      <c r="J35" s="28"/>
      <c r="K35" s="27"/>
      <c r="L35" s="26"/>
      <c r="M35" s="26"/>
      <c r="N35" s="26"/>
      <c r="O35" s="29"/>
      <c r="P35" s="30" t="str">
        <f t="shared" si="1"/>
        <v/>
      </c>
      <c r="Q35" s="27"/>
      <c r="R35" s="24" t="str">
        <f>IF($P35="","",SUMPRODUCT(($P$11:$P35&lt;&gt;"")*1))</f>
        <v/>
      </c>
    </row>
    <row r="36" spans="1:18" ht="25.5" customHeight="1" x14ac:dyDescent="0.3">
      <c r="A36" s="24">
        <v>26</v>
      </c>
      <c r="B36" s="25"/>
      <c r="C36" s="26"/>
      <c r="D36" s="27"/>
      <c r="E36" s="28"/>
      <c r="F36" s="28"/>
      <c r="G36" s="21" t="str">
        <f t="shared" si="0"/>
        <v/>
      </c>
      <c r="H36" s="28"/>
      <c r="I36" s="28"/>
      <c r="J36" s="28"/>
      <c r="K36" s="27"/>
      <c r="L36" s="26"/>
      <c r="M36" s="26"/>
      <c r="N36" s="26"/>
      <c r="O36" s="29"/>
      <c r="P36" s="30" t="str">
        <f t="shared" si="1"/>
        <v/>
      </c>
      <c r="Q36" s="27"/>
      <c r="R36" s="24" t="str">
        <f>IF($P36="","",SUMPRODUCT(($P$11:$P36&lt;&gt;"")*1))</f>
        <v/>
      </c>
    </row>
    <row r="37" spans="1:18" ht="25.5" customHeight="1" x14ac:dyDescent="0.3">
      <c r="A37" s="24">
        <v>27</v>
      </c>
      <c r="B37" s="25"/>
      <c r="C37" s="26"/>
      <c r="D37" s="27"/>
      <c r="E37" s="28"/>
      <c r="F37" s="28"/>
      <c r="G37" s="21" t="str">
        <f t="shared" si="0"/>
        <v/>
      </c>
      <c r="H37" s="28"/>
      <c r="I37" s="28"/>
      <c r="J37" s="28"/>
      <c r="K37" s="27"/>
      <c r="L37" s="26"/>
      <c r="M37" s="26"/>
      <c r="N37" s="26"/>
      <c r="O37" s="29"/>
      <c r="P37" s="30" t="str">
        <f t="shared" si="1"/>
        <v/>
      </c>
      <c r="Q37" s="27"/>
      <c r="R37" s="24" t="str">
        <f>IF($P37="","",SUMPRODUCT(($P$11:$P37&lt;&gt;"")*1))</f>
        <v/>
      </c>
    </row>
    <row r="38" spans="1:18" ht="25.5" customHeight="1" x14ac:dyDescent="0.3">
      <c r="A38" s="24">
        <v>28</v>
      </c>
      <c r="B38" s="25"/>
      <c r="C38" s="26"/>
      <c r="D38" s="27"/>
      <c r="E38" s="28"/>
      <c r="F38" s="28"/>
      <c r="G38" s="21" t="str">
        <f t="shared" si="0"/>
        <v/>
      </c>
      <c r="H38" s="28"/>
      <c r="I38" s="28"/>
      <c r="J38" s="28"/>
      <c r="K38" s="27"/>
      <c r="L38" s="26"/>
      <c r="M38" s="26"/>
      <c r="N38" s="26"/>
      <c r="O38" s="29"/>
      <c r="P38" s="30" t="str">
        <f t="shared" si="1"/>
        <v/>
      </c>
      <c r="Q38" s="27"/>
      <c r="R38" s="24" t="str">
        <f>IF($P38="","",SUMPRODUCT(($P$11:$P38&lt;&gt;"")*1))</f>
        <v/>
      </c>
    </row>
    <row r="39" spans="1:18" ht="25.5" customHeight="1" x14ac:dyDescent="0.3">
      <c r="A39" s="24">
        <v>29</v>
      </c>
      <c r="B39" s="25"/>
      <c r="C39" s="26"/>
      <c r="D39" s="27"/>
      <c r="E39" s="28"/>
      <c r="F39" s="28"/>
      <c r="G39" s="21" t="str">
        <f t="shared" si="0"/>
        <v/>
      </c>
      <c r="H39" s="28"/>
      <c r="I39" s="28"/>
      <c r="J39" s="28"/>
      <c r="K39" s="27"/>
      <c r="L39" s="26"/>
      <c r="M39" s="26"/>
      <c r="N39" s="26"/>
      <c r="O39" s="29"/>
      <c r="P39" s="30" t="str">
        <f t="shared" si="1"/>
        <v/>
      </c>
      <c r="Q39" s="27"/>
      <c r="R39" s="24" t="str">
        <f>IF($P39="","",SUMPRODUCT(($P$11:$P39&lt;&gt;"")*1))</f>
        <v/>
      </c>
    </row>
    <row r="40" spans="1:18" ht="25.5" customHeight="1" x14ac:dyDescent="0.3">
      <c r="A40" s="24">
        <v>30</v>
      </c>
      <c r="B40" s="25"/>
      <c r="C40" s="26"/>
      <c r="D40" s="27"/>
      <c r="E40" s="28"/>
      <c r="F40" s="28"/>
      <c r="G40" s="21" t="str">
        <f t="shared" si="0"/>
        <v/>
      </c>
      <c r="H40" s="28"/>
      <c r="I40" s="28"/>
      <c r="J40" s="28"/>
      <c r="K40" s="27"/>
      <c r="L40" s="26"/>
      <c r="M40" s="26"/>
      <c r="N40" s="26"/>
      <c r="O40" s="29"/>
      <c r="P40" s="30" t="str">
        <f t="shared" si="1"/>
        <v/>
      </c>
      <c r="Q40" s="27"/>
      <c r="R40" s="24" t="str">
        <f>IF($P40="","",SUMPRODUCT(($P$11:$P40&lt;&gt;"")*1))</f>
        <v/>
      </c>
    </row>
    <row r="41" spans="1:18" ht="25.5" customHeight="1" x14ac:dyDescent="0.3">
      <c r="A41" s="24">
        <v>31</v>
      </c>
      <c r="B41" s="25"/>
      <c r="C41" s="26"/>
      <c r="D41" s="27"/>
      <c r="E41" s="28"/>
      <c r="F41" s="28"/>
      <c r="G41" s="21" t="str">
        <f t="shared" si="0"/>
        <v/>
      </c>
      <c r="H41" s="28"/>
      <c r="I41" s="28"/>
      <c r="J41" s="28"/>
      <c r="K41" s="27"/>
      <c r="L41" s="26"/>
      <c r="M41" s="26"/>
      <c r="N41" s="26"/>
      <c r="O41" s="29"/>
      <c r="P41" s="30" t="str">
        <f t="shared" si="1"/>
        <v/>
      </c>
      <c r="Q41" s="27"/>
      <c r="R41" s="24" t="str">
        <f>IF($P41="","",SUMPRODUCT(($P$11:$P41&lt;&gt;"")*1))</f>
        <v/>
      </c>
    </row>
    <row r="42" spans="1:18" ht="25.5" customHeight="1" x14ac:dyDescent="0.3">
      <c r="A42" s="24">
        <v>32</v>
      </c>
      <c r="B42" s="25"/>
      <c r="C42" s="26"/>
      <c r="D42" s="27"/>
      <c r="E42" s="28"/>
      <c r="F42" s="28"/>
      <c r="G42" s="21" t="str">
        <f t="shared" si="0"/>
        <v/>
      </c>
      <c r="H42" s="28"/>
      <c r="I42" s="28"/>
      <c r="J42" s="28"/>
      <c r="K42" s="27"/>
      <c r="L42" s="26"/>
      <c r="M42" s="26"/>
      <c r="N42" s="26"/>
      <c r="O42" s="29"/>
      <c r="P42" s="30" t="str">
        <f t="shared" si="1"/>
        <v/>
      </c>
      <c r="Q42" s="27"/>
      <c r="R42" s="24" t="str">
        <f>IF($P42="","",SUMPRODUCT(($P$11:$P42&lt;&gt;"")*1))</f>
        <v/>
      </c>
    </row>
    <row r="43" spans="1:18" ht="25.5" customHeight="1" x14ac:dyDescent="0.3">
      <c r="A43" s="24">
        <v>33</v>
      </c>
      <c r="B43" s="25"/>
      <c r="C43" s="26"/>
      <c r="D43" s="27"/>
      <c r="E43" s="28"/>
      <c r="F43" s="28"/>
      <c r="G43" s="21" t="str">
        <f t="shared" ref="G43:G70" si="2">IFERROR($F43/$E43,"")</f>
        <v/>
      </c>
      <c r="H43" s="28"/>
      <c r="I43" s="28"/>
      <c r="J43" s="28"/>
      <c r="K43" s="27"/>
      <c r="L43" s="26"/>
      <c r="M43" s="26"/>
      <c r="N43" s="26"/>
      <c r="O43" s="29"/>
      <c r="P43" s="30" t="str">
        <f t="shared" ref="P43:P70" si="3">IF($B43="","",IF(OR($H43="Nein",$H43="teilweise"),"Vorstand",IF(AND($G43&lt;&gt;"",$G43&lt;0.15),"Nachwuchs","")))</f>
        <v/>
      </c>
      <c r="Q43" s="27"/>
      <c r="R43" s="24" t="str">
        <f>IF($P43="","",SUMPRODUCT(($P$11:$P43&lt;&gt;"")*1))</f>
        <v/>
      </c>
    </row>
    <row r="44" spans="1:18" ht="25.5" customHeight="1" x14ac:dyDescent="0.3">
      <c r="A44" s="24">
        <v>34</v>
      </c>
      <c r="B44" s="25"/>
      <c r="C44" s="26"/>
      <c r="D44" s="27"/>
      <c r="E44" s="28"/>
      <c r="F44" s="28"/>
      <c r="G44" s="21" t="str">
        <f t="shared" si="2"/>
        <v/>
      </c>
      <c r="H44" s="28"/>
      <c r="I44" s="28"/>
      <c r="J44" s="28"/>
      <c r="K44" s="27"/>
      <c r="L44" s="26"/>
      <c r="M44" s="26"/>
      <c r="N44" s="26"/>
      <c r="O44" s="29"/>
      <c r="P44" s="30" t="str">
        <f t="shared" si="3"/>
        <v/>
      </c>
      <c r="Q44" s="27"/>
      <c r="R44" s="24" t="str">
        <f>IF($P44="","",SUMPRODUCT(($P$11:$P44&lt;&gt;"")*1))</f>
        <v/>
      </c>
    </row>
    <row r="45" spans="1:18" ht="25.5" customHeight="1" x14ac:dyDescent="0.3">
      <c r="A45" s="24">
        <v>35</v>
      </c>
      <c r="B45" s="25"/>
      <c r="C45" s="26"/>
      <c r="D45" s="27"/>
      <c r="E45" s="28"/>
      <c r="F45" s="28"/>
      <c r="G45" s="21" t="str">
        <f t="shared" si="2"/>
        <v/>
      </c>
      <c r="H45" s="28"/>
      <c r="I45" s="28"/>
      <c r="J45" s="28"/>
      <c r="K45" s="27"/>
      <c r="L45" s="26"/>
      <c r="M45" s="26"/>
      <c r="N45" s="26"/>
      <c r="O45" s="29"/>
      <c r="P45" s="30" t="str">
        <f t="shared" si="3"/>
        <v/>
      </c>
      <c r="Q45" s="27"/>
      <c r="R45" s="24" t="str">
        <f>IF($P45="","",SUMPRODUCT(($P$11:$P45&lt;&gt;"")*1))</f>
        <v/>
      </c>
    </row>
    <row r="46" spans="1:18" ht="25.5" customHeight="1" x14ac:dyDescent="0.3">
      <c r="A46" s="24">
        <v>36</v>
      </c>
      <c r="B46" s="25"/>
      <c r="C46" s="26"/>
      <c r="D46" s="27"/>
      <c r="E46" s="28"/>
      <c r="F46" s="28"/>
      <c r="G46" s="21" t="str">
        <f t="shared" si="2"/>
        <v/>
      </c>
      <c r="H46" s="28"/>
      <c r="I46" s="28"/>
      <c r="J46" s="28"/>
      <c r="K46" s="27"/>
      <c r="L46" s="26"/>
      <c r="M46" s="26"/>
      <c r="N46" s="26"/>
      <c r="O46" s="29"/>
      <c r="P46" s="30" t="str">
        <f t="shared" si="3"/>
        <v/>
      </c>
      <c r="Q46" s="27"/>
      <c r="R46" s="24" t="str">
        <f>IF($P46="","",SUMPRODUCT(($P$11:$P46&lt;&gt;"")*1))</f>
        <v/>
      </c>
    </row>
    <row r="47" spans="1:18" ht="25.5" customHeight="1" x14ac:dyDescent="0.3">
      <c r="A47" s="24">
        <v>37</v>
      </c>
      <c r="B47" s="25"/>
      <c r="C47" s="26"/>
      <c r="D47" s="27"/>
      <c r="E47" s="28"/>
      <c r="F47" s="28"/>
      <c r="G47" s="21" t="str">
        <f t="shared" si="2"/>
        <v/>
      </c>
      <c r="H47" s="28"/>
      <c r="I47" s="28"/>
      <c r="J47" s="28"/>
      <c r="K47" s="27"/>
      <c r="L47" s="26"/>
      <c r="M47" s="26"/>
      <c r="N47" s="26"/>
      <c r="O47" s="29"/>
      <c r="P47" s="30" t="str">
        <f t="shared" si="3"/>
        <v/>
      </c>
      <c r="Q47" s="27"/>
      <c r="R47" s="24" t="str">
        <f>IF($P47="","",SUMPRODUCT(($P$11:$P47&lt;&gt;"")*1))</f>
        <v/>
      </c>
    </row>
    <row r="48" spans="1:18" ht="25.5" customHeight="1" x14ac:dyDescent="0.3">
      <c r="A48" s="24">
        <v>38</v>
      </c>
      <c r="B48" s="25"/>
      <c r="C48" s="26"/>
      <c r="D48" s="27"/>
      <c r="E48" s="28"/>
      <c r="F48" s="28"/>
      <c r="G48" s="21" t="str">
        <f t="shared" si="2"/>
        <v/>
      </c>
      <c r="H48" s="28"/>
      <c r="I48" s="28"/>
      <c r="J48" s="28"/>
      <c r="K48" s="27"/>
      <c r="L48" s="26"/>
      <c r="M48" s="26"/>
      <c r="N48" s="26"/>
      <c r="O48" s="29"/>
      <c r="P48" s="30" t="str">
        <f t="shared" si="3"/>
        <v/>
      </c>
      <c r="Q48" s="27"/>
      <c r="R48" s="24" t="str">
        <f>IF($P48="","",SUMPRODUCT(($P$11:$P48&lt;&gt;"")*1))</f>
        <v/>
      </c>
    </row>
    <row r="49" spans="1:18" ht="25.5" customHeight="1" x14ac:dyDescent="0.3">
      <c r="A49" s="24">
        <v>39</v>
      </c>
      <c r="B49" s="25"/>
      <c r="C49" s="26"/>
      <c r="D49" s="27"/>
      <c r="E49" s="28"/>
      <c r="F49" s="28"/>
      <c r="G49" s="21" t="str">
        <f t="shared" si="2"/>
        <v/>
      </c>
      <c r="H49" s="28"/>
      <c r="I49" s="28"/>
      <c r="J49" s="28"/>
      <c r="K49" s="27"/>
      <c r="L49" s="26"/>
      <c r="M49" s="26"/>
      <c r="N49" s="26"/>
      <c r="O49" s="29"/>
      <c r="P49" s="30" t="str">
        <f t="shared" si="3"/>
        <v/>
      </c>
      <c r="Q49" s="27"/>
      <c r="R49" s="24" t="str">
        <f>IF($P49="","",SUMPRODUCT(($P$11:$P49&lt;&gt;"")*1))</f>
        <v/>
      </c>
    </row>
    <row r="50" spans="1:18" ht="25.5" customHeight="1" x14ac:dyDescent="0.3">
      <c r="A50" s="24">
        <v>40</v>
      </c>
      <c r="B50" s="25"/>
      <c r="C50" s="26"/>
      <c r="D50" s="27"/>
      <c r="E50" s="28"/>
      <c r="F50" s="28"/>
      <c r="G50" s="21" t="str">
        <f t="shared" si="2"/>
        <v/>
      </c>
      <c r="H50" s="28"/>
      <c r="I50" s="28"/>
      <c r="J50" s="28"/>
      <c r="K50" s="27"/>
      <c r="L50" s="26"/>
      <c r="M50" s="26"/>
      <c r="N50" s="26"/>
      <c r="O50" s="29"/>
      <c r="P50" s="30" t="str">
        <f t="shared" si="3"/>
        <v/>
      </c>
      <c r="Q50" s="27"/>
      <c r="R50" s="24" t="str">
        <f>IF($P50="","",SUMPRODUCT(($P$11:$P50&lt;&gt;"")*1))</f>
        <v/>
      </c>
    </row>
    <row r="51" spans="1:18" ht="25.5" customHeight="1" x14ac:dyDescent="0.3">
      <c r="A51" s="24">
        <v>41</v>
      </c>
      <c r="B51" s="25"/>
      <c r="C51" s="26"/>
      <c r="D51" s="27"/>
      <c r="E51" s="28"/>
      <c r="F51" s="28"/>
      <c r="G51" s="21" t="str">
        <f t="shared" si="2"/>
        <v/>
      </c>
      <c r="H51" s="28"/>
      <c r="I51" s="28"/>
      <c r="J51" s="28"/>
      <c r="K51" s="27"/>
      <c r="L51" s="26"/>
      <c r="M51" s="26"/>
      <c r="N51" s="26"/>
      <c r="O51" s="29"/>
      <c r="P51" s="30" t="str">
        <f t="shared" si="3"/>
        <v/>
      </c>
      <c r="Q51" s="27"/>
      <c r="R51" s="24" t="str">
        <f>IF($P51="","",SUMPRODUCT(($P$11:$P51&lt;&gt;"")*1))</f>
        <v/>
      </c>
    </row>
    <row r="52" spans="1:18" ht="25.5" customHeight="1" x14ac:dyDescent="0.3">
      <c r="A52" s="24">
        <v>42</v>
      </c>
      <c r="B52" s="25"/>
      <c r="C52" s="26"/>
      <c r="D52" s="27"/>
      <c r="E52" s="28"/>
      <c r="F52" s="28"/>
      <c r="G52" s="21" t="str">
        <f t="shared" si="2"/>
        <v/>
      </c>
      <c r="H52" s="28"/>
      <c r="I52" s="28"/>
      <c r="J52" s="28"/>
      <c r="K52" s="27"/>
      <c r="L52" s="26"/>
      <c r="M52" s="26"/>
      <c r="N52" s="26"/>
      <c r="O52" s="29"/>
      <c r="P52" s="30" t="str">
        <f t="shared" si="3"/>
        <v/>
      </c>
      <c r="Q52" s="27"/>
      <c r="R52" s="24" t="str">
        <f>IF($P52="","",SUMPRODUCT(($P$11:$P52&lt;&gt;"")*1))</f>
        <v/>
      </c>
    </row>
    <row r="53" spans="1:18" ht="25.5" customHeight="1" x14ac:dyDescent="0.3">
      <c r="A53" s="24">
        <v>43</v>
      </c>
      <c r="B53" s="25"/>
      <c r="C53" s="26"/>
      <c r="D53" s="27"/>
      <c r="E53" s="28"/>
      <c r="F53" s="28"/>
      <c r="G53" s="21" t="str">
        <f t="shared" si="2"/>
        <v/>
      </c>
      <c r="H53" s="28"/>
      <c r="I53" s="28"/>
      <c r="J53" s="28"/>
      <c r="K53" s="27"/>
      <c r="L53" s="26"/>
      <c r="M53" s="26"/>
      <c r="N53" s="26"/>
      <c r="O53" s="29"/>
      <c r="P53" s="30" t="str">
        <f t="shared" si="3"/>
        <v/>
      </c>
      <c r="Q53" s="27"/>
      <c r="R53" s="24" t="str">
        <f>IF($P53="","",SUMPRODUCT(($P$11:$P53&lt;&gt;"")*1))</f>
        <v/>
      </c>
    </row>
    <row r="54" spans="1:18" ht="25.5" customHeight="1" x14ac:dyDescent="0.3">
      <c r="A54" s="24">
        <v>44</v>
      </c>
      <c r="B54" s="25"/>
      <c r="C54" s="26"/>
      <c r="D54" s="27"/>
      <c r="E54" s="28"/>
      <c r="F54" s="28"/>
      <c r="G54" s="21" t="str">
        <f t="shared" si="2"/>
        <v/>
      </c>
      <c r="H54" s="28"/>
      <c r="I54" s="28"/>
      <c r="J54" s="28"/>
      <c r="K54" s="27"/>
      <c r="L54" s="26"/>
      <c r="M54" s="26"/>
      <c r="N54" s="26"/>
      <c r="O54" s="29"/>
      <c r="P54" s="30" t="str">
        <f t="shared" si="3"/>
        <v/>
      </c>
      <c r="Q54" s="27"/>
      <c r="R54" s="24" t="str">
        <f>IF($P54="","",SUMPRODUCT(($P$11:$P54&lt;&gt;"")*1))</f>
        <v/>
      </c>
    </row>
    <row r="55" spans="1:18" ht="25.5" customHeight="1" x14ac:dyDescent="0.3">
      <c r="A55" s="24">
        <v>45</v>
      </c>
      <c r="B55" s="25"/>
      <c r="C55" s="26"/>
      <c r="D55" s="27"/>
      <c r="E55" s="28"/>
      <c r="F55" s="28"/>
      <c r="G55" s="21" t="str">
        <f t="shared" si="2"/>
        <v/>
      </c>
      <c r="H55" s="28"/>
      <c r="I55" s="28"/>
      <c r="J55" s="28"/>
      <c r="K55" s="27"/>
      <c r="L55" s="26"/>
      <c r="M55" s="26"/>
      <c r="N55" s="26"/>
      <c r="O55" s="29"/>
      <c r="P55" s="30" t="str">
        <f t="shared" si="3"/>
        <v/>
      </c>
      <c r="Q55" s="27"/>
      <c r="R55" s="24" t="str">
        <f>IF($P55="","",SUMPRODUCT(($P$11:$P55&lt;&gt;"")*1))</f>
        <v/>
      </c>
    </row>
    <row r="56" spans="1:18" ht="25.5" customHeight="1" x14ac:dyDescent="0.3">
      <c r="A56" s="24">
        <v>46</v>
      </c>
      <c r="B56" s="25"/>
      <c r="C56" s="26"/>
      <c r="D56" s="27"/>
      <c r="E56" s="28"/>
      <c r="F56" s="28"/>
      <c r="G56" s="21" t="str">
        <f t="shared" si="2"/>
        <v/>
      </c>
      <c r="H56" s="28"/>
      <c r="I56" s="28"/>
      <c r="J56" s="28"/>
      <c r="K56" s="27"/>
      <c r="L56" s="26"/>
      <c r="M56" s="26"/>
      <c r="N56" s="26"/>
      <c r="O56" s="29"/>
      <c r="P56" s="30" t="str">
        <f t="shared" si="3"/>
        <v/>
      </c>
      <c r="Q56" s="27"/>
      <c r="R56" s="24" t="str">
        <f>IF($P56="","",SUMPRODUCT(($P$11:$P56&lt;&gt;"")*1))</f>
        <v/>
      </c>
    </row>
    <row r="57" spans="1:18" ht="25.5" customHeight="1" x14ac:dyDescent="0.3">
      <c r="A57" s="24">
        <v>47</v>
      </c>
      <c r="B57" s="25"/>
      <c r="C57" s="26"/>
      <c r="D57" s="27"/>
      <c r="E57" s="28"/>
      <c r="F57" s="28"/>
      <c r="G57" s="21" t="str">
        <f t="shared" si="2"/>
        <v/>
      </c>
      <c r="H57" s="28"/>
      <c r="I57" s="28"/>
      <c r="J57" s="28"/>
      <c r="K57" s="27"/>
      <c r="L57" s="26"/>
      <c r="M57" s="26"/>
      <c r="N57" s="26"/>
      <c r="O57" s="29"/>
      <c r="P57" s="30" t="str">
        <f t="shared" si="3"/>
        <v/>
      </c>
      <c r="Q57" s="27"/>
      <c r="R57" s="24" t="str">
        <f>IF($P57="","",SUMPRODUCT(($P$11:$P57&lt;&gt;"")*1))</f>
        <v/>
      </c>
    </row>
    <row r="58" spans="1:18" ht="25.5" customHeight="1" x14ac:dyDescent="0.3">
      <c r="A58" s="24">
        <v>48</v>
      </c>
      <c r="B58" s="25"/>
      <c r="C58" s="26"/>
      <c r="D58" s="27"/>
      <c r="E58" s="28"/>
      <c r="F58" s="28"/>
      <c r="G58" s="21" t="str">
        <f t="shared" si="2"/>
        <v/>
      </c>
      <c r="H58" s="28"/>
      <c r="I58" s="28"/>
      <c r="J58" s="28"/>
      <c r="K58" s="27"/>
      <c r="L58" s="26"/>
      <c r="M58" s="26"/>
      <c r="N58" s="26"/>
      <c r="O58" s="29"/>
      <c r="P58" s="30" t="str">
        <f t="shared" si="3"/>
        <v/>
      </c>
      <c r="Q58" s="27"/>
      <c r="R58" s="24" t="str">
        <f>IF($P58="","",SUMPRODUCT(($P$11:$P58&lt;&gt;"")*1))</f>
        <v/>
      </c>
    </row>
    <row r="59" spans="1:18" ht="25.5" customHeight="1" x14ac:dyDescent="0.3">
      <c r="A59" s="24">
        <v>49</v>
      </c>
      <c r="B59" s="25"/>
      <c r="C59" s="26"/>
      <c r="D59" s="27"/>
      <c r="E59" s="28"/>
      <c r="F59" s="28"/>
      <c r="G59" s="21" t="str">
        <f t="shared" si="2"/>
        <v/>
      </c>
      <c r="H59" s="28"/>
      <c r="I59" s="28"/>
      <c r="J59" s="28"/>
      <c r="K59" s="27"/>
      <c r="L59" s="26"/>
      <c r="M59" s="26"/>
      <c r="N59" s="26"/>
      <c r="O59" s="29"/>
      <c r="P59" s="30" t="str">
        <f t="shared" si="3"/>
        <v/>
      </c>
      <c r="Q59" s="27"/>
      <c r="R59" s="24" t="str">
        <f>IF($P59="","",SUMPRODUCT(($P$11:$P59&lt;&gt;"")*1))</f>
        <v/>
      </c>
    </row>
    <row r="60" spans="1:18" ht="25.5" customHeight="1" x14ac:dyDescent="0.3">
      <c r="A60" s="24">
        <v>50</v>
      </c>
      <c r="B60" s="25"/>
      <c r="C60" s="26"/>
      <c r="D60" s="27"/>
      <c r="E60" s="28"/>
      <c r="F60" s="28"/>
      <c r="G60" s="21" t="str">
        <f t="shared" si="2"/>
        <v/>
      </c>
      <c r="H60" s="28"/>
      <c r="I60" s="28"/>
      <c r="J60" s="28"/>
      <c r="K60" s="27"/>
      <c r="L60" s="26"/>
      <c r="M60" s="26"/>
      <c r="N60" s="26"/>
      <c r="O60" s="29"/>
      <c r="P60" s="30" t="str">
        <f t="shared" si="3"/>
        <v/>
      </c>
      <c r="Q60" s="27"/>
      <c r="R60" s="24" t="str">
        <f>IF($P60="","",SUMPRODUCT(($P$11:$P60&lt;&gt;"")*1))</f>
        <v/>
      </c>
    </row>
    <row r="61" spans="1:18" ht="25.5" customHeight="1" x14ac:dyDescent="0.3">
      <c r="A61" s="24">
        <v>51</v>
      </c>
      <c r="B61" s="25"/>
      <c r="C61" s="26"/>
      <c r="D61" s="27"/>
      <c r="E61" s="28"/>
      <c r="F61" s="28"/>
      <c r="G61" s="21" t="str">
        <f t="shared" si="2"/>
        <v/>
      </c>
      <c r="H61" s="28"/>
      <c r="I61" s="28"/>
      <c r="J61" s="28"/>
      <c r="K61" s="27"/>
      <c r="L61" s="26"/>
      <c r="M61" s="26"/>
      <c r="N61" s="26"/>
      <c r="O61" s="29"/>
      <c r="P61" s="30" t="str">
        <f t="shared" si="3"/>
        <v/>
      </c>
      <c r="Q61" s="27"/>
      <c r="R61" s="24" t="str">
        <f>IF($P61="","",SUMPRODUCT(($P$11:$P61&lt;&gt;"")*1))</f>
        <v/>
      </c>
    </row>
    <row r="62" spans="1:18" ht="25.5" customHeight="1" x14ac:dyDescent="0.3">
      <c r="A62" s="24">
        <v>52</v>
      </c>
      <c r="B62" s="25"/>
      <c r="C62" s="26"/>
      <c r="D62" s="27"/>
      <c r="E62" s="28"/>
      <c r="F62" s="28"/>
      <c r="G62" s="21" t="str">
        <f t="shared" si="2"/>
        <v/>
      </c>
      <c r="H62" s="28"/>
      <c r="I62" s="28"/>
      <c r="J62" s="28"/>
      <c r="K62" s="27"/>
      <c r="L62" s="26"/>
      <c r="M62" s="26"/>
      <c r="N62" s="26"/>
      <c r="O62" s="29"/>
      <c r="P62" s="30" t="str">
        <f t="shared" si="3"/>
        <v/>
      </c>
      <c r="Q62" s="27"/>
      <c r="R62" s="24" t="str">
        <f>IF($P62="","",SUMPRODUCT(($P$11:$P62&lt;&gt;"")*1))</f>
        <v/>
      </c>
    </row>
    <row r="63" spans="1:18" ht="25.5" customHeight="1" x14ac:dyDescent="0.3">
      <c r="A63" s="24">
        <v>53</v>
      </c>
      <c r="B63" s="25"/>
      <c r="C63" s="26"/>
      <c r="D63" s="27"/>
      <c r="E63" s="28"/>
      <c r="F63" s="28"/>
      <c r="G63" s="21" t="str">
        <f t="shared" si="2"/>
        <v/>
      </c>
      <c r="H63" s="28"/>
      <c r="I63" s="28"/>
      <c r="J63" s="28"/>
      <c r="K63" s="27"/>
      <c r="L63" s="26"/>
      <c r="M63" s="26"/>
      <c r="N63" s="26"/>
      <c r="O63" s="29"/>
      <c r="P63" s="30" t="str">
        <f t="shared" si="3"/>
        <v/>
      </c>
      <c r="Q63" s="27"/>
      <c r="R63" s="24" t="str">
        <f>IF($P63="","",SUMPRODUCT(($P$11:$P63&lt;&gt;"")*1))</f>
        <v/>
      </c>
    </row>
    <row r="64" spans="1:18" ht="25.5" customHeight="1" x14ac:dyDescent="0.3">
      <c r="A64" s="24">
        <v>54</v>
      </c>
      <c r="B64" s="25"/>
      <c r="C64" s="26"/>
      <c r="D64" s="27"/>
      <c r="E64" s="28"/>
      <c r="F64" s="28"/>
      <c r="G64" s="21" t="str">
        <f t="shared" si="2"/>
        <v/>
      </c>
      <c r="H64" s="28"/>
      <c r="I64" s="28"/>
      <c r="J64" s="28"/>
      <c r="K64" s="27"/>
      <c r="L64" s="26"/>
      <c r="M64" s="26"/>
      <c r="N64" s="26"/>
      <c r="O64" s="29"/>
      <c r="P64" s="30" t="str">
        <f t="shared" si="3"/>
        <v/>
      </c>
      <c r="Q64" s="27"/>
      <c r="R64" s="24" t="str">
        <f>IF($P64="","",SUMPRODUCT(($P$11:$P64&lt;&gt;"")*1))</f>
        <v/>
      </c>
    </row>
    <row r="65" spans="1:18" ht="25.5" customHeight="1" x14ac:dyDescent="0.3">
      <c r="A65" s="24">
        <v>55</v>
      </c>
      <c r="B65" s="25"/>
      <c r="C65" s="26"/>
      <c r="D65" s="27"/>
      <c r="E65" s="28"/>
      <c r="F65" s="28"/>
      <c r="G65" s="21" t="str">
        <f t="shared" si="2"/>
        <v/>
      </c>
      <c r="H65" s="28"/>
      <c r="I65" s="28"/>
      <c r="J65" s="28"/>
      <c r="K65" s="27"/>
      <c r="L65" s="26"/>
      <c r="M65" s="26"/>
      <c r="N65" s="26"/>
      <c r="O65" s="29"/>
      <c r="P65" s="30" t="str">
        <f t="shared" si="3"/>
        <v/>
      </c>
      <c r="Q65" s="27"/>
      <c r="R65" s="24" t="str">
        <f>IF($P65="","",SUMPRODUCT(($P$11:$P65&lt;&gt;"")*1))</f>
        <v/>
      </c>
    </row>
    <row r="66" spans="1:18" ht="25.5" customHeight="1" x14ac:dyDescent="0.3">
      <c r="A66" s="24">
        <v>56</v>
      </c>
      <c r="B66" s="25"/>
      <c r="C66" s="26"/>
      <c r="D66" s="27"/>
      <c r="E66" s="28"/>
      <c r="F66" s="28"/>
      <c r="G66" s="21" t="str">
        <f t="shared" si="2"/>
        <v/>
      </c>
      <c r="H66" s="28"/>
      <c r="I66" s="28"/>
      <c r="J66" s="28"/>
      <c r="K66" s="27"/>
      <c r="L66" s="26"/>
      <c r="M66" s="26"/>
      <c r="N66" s="26"/>
      <c r="O66" s="29"/>
      <c r="P66" s="30" t="str">
        <f t="shared" si="3"/>
        <v/>
      </c>
      <c r="Q66" s="27"/>
      <c r="R66" s="24" t="str">
        <f>IF($P66="","",SUMPRODUCT(($P$11:$P66&lt;&gt;"")*1))</f>
        <v/>
      </c>
    </row>
    <row r="67" spans="1:18" ht="25.5" customHeight="1" x14ac:dyDescent="0.3">
      <c r="A67" s="24">
        <v>57</v>
      </c>
      <c r="B67" s="25"/>
      <c r="C67" s="26"/>
      <c r="D67" s="27"/>
      <c r="E67" s="28"/>
      <c r="F67" s="28"/>
      <c r="G67" s="21" t="str">
        <f t="shared" si="2"/>
        <v/>
      </c>
      <c r="H67" s="28"/>
      <c r="I67" s="28"/>
      <c r="J67" s="28"/>
      <c r="K67" s="27"/>
      <c r="L67" s="26"/>
      <c r="M67" s="26"/>
      <c r="N67" s="26"/>
      <c r="O67" s="29"/>
      <c r="P67" s="30" t="str">
        <f t="shared" si="3"/>
        <v/>
      </c>
      <c r="Q67" s="27"/>
      <c r="R67" s="24" t="str">
        <f>IF($P67="","",SUMPRODUCT(($P$11:$P67&lt;&gt;"")*1))</f>
        <v/>
      </c>
    </row>
    <row r="68" spans="1:18" ht="25.5" customHeight="1" x14ac:dyDescent="0.3">
      <c r="A68" s="24">
        <v>58</v>
      </c>
      <c r="B68" s="25"/>
      <c r="C68" s="26"/>
      <c r="D68" s="27"/>
      <c r="E68" s="28"/>
      <c r="F68" s="28"/>
      <c r="G68" s="21" t="str">
        <f t="shared" si="2"/>
        <v/>
      </c>
      <c r="H68" s="28"/>
      <c r="I68" s="28"/>
      <c r="J68" s="28"/>
      <c r="K68" s="27"/>
      <c r="L68" s="26"/>
      <c r="M68" s="26"/>
      <c r="N68" s="26"/>
      <c r="O68" s="29"/>
      <c r="P68" s="30" t="str">
        <f t="shared" si="3"/>
        <v/>
      </c>
      <c r="Q68" s="27"/>
      <c r="R68" s="24" t="str">
        <f>IF($P68="","",SUMPRODUCT(($P$11:$P68&lt;&gt;"")*1))</f>
        <v/>
      </c>
    </row>
    <row r="69" spans="1:18" ht="25.5" customHeight="1" x14ac:dyDescent="0.3">
      <c r="A69" s="24">
        <v>59</v>
      </c>
      <c r="B69" s="25"/>
      <c r="C69" s="26"/>
      <c r="D69" s="27"/>
      <c r="E69" s="28"/>
      <c r="F69" s="28"/>
      <c r="G69" s="21" t="str">
        <f t="shared" si="2"/>
        <v/>
      </c>
      <c r="H69" s="28"/>
      <c r="I69" s="28"/>
      <c r="J69" s="28"/>
      <c r="K69" s="27"/>
      <c r="L69" s="26"/>
      <c r="M69" s="26"/>
      <c r="N69" s="26"/>
      <c r="O69" s="29"/>
      <c r="P69" s="30" t="str">
        <f t="shared" si="3"/>
        <v/>
      </c>
      <c r="Q69" s="27"/>
      <c r="R69" s="24" t="str">
        <f>IF($P69="","",SUMPRODUCT(($P$11:$P69&lt;&gt;"")*1))</f>
        <v/>
      </c>
    </row>
    <row r="70" spans="1:18" ht="25.5" customHeight="1" x14ac:dyDescent="0.3">
      <c r="A70" s="24">
        <v>60</v>
      </c>
      <c r="B70" s="25"/>
      <c r="C70" s="26"/>
      <c r="D70" s="27"/>
      <c r="E70" s="28"/>
      <c r="F70" s="28"/>
      <c r="G70" s="21" t="str">
        <f t="shared" si="2"/>
        <v/>
      </c>
      <c r="H70" s="28"/>
      <c r="I70" s="28"/>
      <c r="J70" s="28"/>
      <c r="K70" s="27"/>
      <c r="L70" s="26"/>
      <c r="M70" s="26"/>
      <c r="N70" s="26"/>
      <c r="O70" s="29"/>
      <c r="P70" s="30" t="str">
        <f t="shared" si="3"/>
        <v/>
      </c>
      <c r="Q70" s="27"/>
      <c r="R70" s="24" t="str">
        <f>IF($P70="","",SUMPRODUCT(($P$11:$P70&lt;&gt;"")*1))</f>
        <v/>
      </c>
    </row>
    <row r="73" spans="1:18" x14ac:dyDescent="0.3">
      <c r="A73" s="9" t="s">
        <v>36</v>
      </c>
    </row>
  </sheetData>
  <autoFilter ref="A10:R70" xr:uid="{00000000-0009-0000-0000-000002000000}"/>
  <dataValidations count="4">
    <dataValidation type="list" allowBlank="1" sqref="C11:C70" xr:uid="{00000000-0002-0000-0200-000000000000}">
      <formula1>L_Sparte</formula1>
      <formula2>0</formula2>
    </dataValidation>
    <dataValidation type="list" allowBlank="1" sqref="H11:H70" xr:uid="{00000000-0002-0000-0200-000001000000}">
      <formula1>L_JaNein_H</formula1>
      <formula2>0</formula2>
    </dataValidation>
    <dataValidation type="list" allowBlank="1" sqref="I11:I70" xr:uid="{00000000-0002-0000-0200-000002000000}">
      <formula1>L_JaNein_I</formula1>
      <formula2>0</formula2>
    </dataValidation>
    <dataValidation type="list" allowBlank="1" sqref="J11:J70" xr:uid="{00000000-0002-0000-0200-000003000000}">
      <formula1>L_JaNein_J</formula1>
      <formula2>0</formula2>
    </dataValidation>
  </dataValidations>
  <pageMargins left="0.5" right="0.5" top="0.6" bottom="0.6" header="0.511811023622047" footer="0.511811023622047"/>
  <pageSetup paperSize="9"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2"/>
  <sheetViews>
    <sheetView showGridLines="0" zoomScaleNormal="100" workbookViewId="0"/>
  </sheetViews>
  <sheetFormatPr baseColWidth="10" defaultColWidth="8.6640625" defaultRowHeight="14.4" x14ac:dyDescent="0.3"/>
  <cols>
    <col min="1" max="2" width="26" customWidth="1"/>
  </cols>
  <sheetData>
    <row r="1" spans="1:2" ht="18.75" customHeight="1" x14ac:dyDescent="0.3"/>
    <row r="2" spans="1:2" ht="18.75" customHeight="1" x14ac:dyDescent="0.3"/>
    <row r="3" spans="1:2" ht="18.75" customHeight="1" x14ac:dyDescent="0.3"/>
    <row r="4" spans="1:2" ht="18.75" customHeight="1" x14ac:dyDescent="0.3"/>
    <row r="5" spans="1:2" ht="18.75" customHeight="1" x14ac:dyDescent="0.3"/>
    <row r="6" spans="1:2" ht="19.2" x14ac:dyDescent="0.35">
      <c r="A6" s="1" t="s">
        <v>125</v>
      </c>
    </row>
    <row r="7" spans="1:2" x14ac:dyDescent="0.3">
      <c r="A7" s="2" t="s">
        <v>126</v>
      </c>
    </row>
    <row r="8" spans="1:2" ht="3" customHeight="1" x14ac:dyDescent="0.3">
      <c r="A8" s="3"/>
      <c r="B8" s="3"/>
    </row>
    <row r="10" spans="1:2" x14ac:dyDescent="0.3">
      <c r="A10" s="15" t="s">
        <v>58</v>
      </c>
      <c r="B10" s="15" t="s">
        <v>127</v>
      </c>
    </row>
    <row r="11" spans="1:2" x14ac:dyDescent="0.3">
      <c r="A11" s="31" t="s">
        <v>59</v>
      </c>
      <c r="B11" s="31" t="s">
        <v>84</v>
      </c>
    </row>
    <row r="12" spans="1:2" x14ac:dyDescent="0.3">
      <c r="A12" s="31" t="s">
        <v>60</v>
      </c>
      <c r="B12" s="31" t="s">
        <v>85</v>
      </c>
    </row>
    <row r="13" spans="1:2" x14ac:dyDescent="0.3">
      <c r="A13" s="31" t="s">
        <v>61</v>
      </c>
      <c r="B13" s="31" t="s">
        <v>91</v>
      </c>
    </row>
    <row r="14" spans="1:2" x14ac:dyDescent="0.3">
      <c r="A14" s="31" t="s">
        <v>62</v>
      </c>
    </row>
    <row r="15" spans="1:2" x14ac:dyDescent="0.3">
      <c r="A15" s="31" t="s">
        <v>63</v>
      </c>
    </row>
    <row r="16" spans="1:2" x14ac:dyDescent="0.3">
      <c r="A16" s="31" t="s">
        <v>64</v>
      </c>
    </row>
    <row r="17" spans="1:1" x14ac:dyDescent="0.3">
      <c r="A17" s="31" t="s">
        <v>65</v>
      </c>
    </row>
    <row r="18" spans="1:1" x14ac:dyDescent="0.3">
      <c r="A18" s="31" t="s">
        <v>66</v>
      </c>
    </row>
    <row r="19" spans="1:1" x14ac:dyDescent="0.3">
      <c r="A19" s="31" t="s">
        <v>67</v>
      </c>
    </row>
    <row r="22" spans="1:1" x14ac:dyDescent="0.3">
      <c r="A22" s="9" t="s">
        <v>36</v>
      </c>
    </row>
  </sheetData>
  <pageMargins left="0.5" right="0.5" top="0.6" bottom="0.6" header="0.511811023622047" footer="0.511811023622047"/>
  <pageSetup paperSize="9" fitToHeight="0"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Anleitung</vt:lpstr>
      <vt:lpstr>Cockpit</vt:lpstr>
      <vt:lpstr>Vereine</vt:lpstr>
      <vt:lpstr>Listen</vt:lpstr>
      <vt:lpstr>Anleitung!Druckbereich</vt:lpstr>
      <vt:lpstr>Cockpit!Druckbereich</vt:lpstr>
      <vt:lpstr>Listen!Druckbereich</vt:lpstr>
      <vt:lpstr>Vereine!Druckbereich</vt:lpstr>
      <vt:lpstr>Vereine!Drucktitel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Sven Brun</cp:lastModifiedBy>
  <cp:revision>1</cp:revision>
  <dcterms:created xsi:type="dcterms:W3CDTF">2026-09-18T09:27:51Z</dcterms:created>
  <dcterms:modified xsi:type="dcterms:W3CDTF">2026-09-18T09:37:46Z</dcterms:modified>
  <dc:language>en-US</dc:language>
</cp:coreProperties>
</file>