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242b07b53c4c8978/Dokumente/Studio 13/Spoko/Finale Tools/05_Phase5_UmsetzungKontrolle/"/>
    </mc:Choice>
  </mc:AlternateContent>
  <xr:revisionPtr revIDLastSave="0" documentId="8_{1FE808A2-B2D9-4455-9817-136F20CA55C8}" xr6:coauthVersionLast="47" xr6:coauthVersionMax="47" xr10:uidLastSave="{00000000-0000-0000-0000-000000000000}"/>
  <bookViews>
    <workbookView xWindow="-108" yWindow="-108" windowWidth="23256" windowHeight="12456" tabRatio="500" activeTab="3" xr2:uid="{00000000-000D-0000-FFFF-FFFF00000000}"/>
  </bookViews>
  <sheets>
    <sheet name="Anleitung" sheetId="1" r:id="rId1"/>
    <sheet name="Übersicht" sheetId="2" r:id="rId2"/>
    <sheet name="Vorhaben" sheetId="5" r:id="rId3"/>
    <sheet name="Zeitachse" sheetId="4" r:id="rId4"/>
    <sheet name="Druckversion" sheetId="3" r:id="rId5"/>
    <sheet name="Listen" sheetId="6" r:id="rId6"/>
  </sheets>
  <definedNames>
    <definedName name="_xlnm._FilterDatabase" localSheetId="2" hidden="1">Vorhaben!$A$10:$W$40</definedName>
    <definedName name="_xlnm.Print_Area" localSheetId="0">Anleitung!$A$1:$B$40</definedName>
    <definedName name="_xlnm.Print_Area" localSheetId="4">Druckversion!$A$1:$H$55</definedName>
    <definedName name="_xlnm.Print_Area" localSheetId="5">Listen!$A$1:$I$19</definedName>
    <definedName name="_xlnm.Print_Area" localSheetId="1">Übersicht!$A$1:$I$46</definedName>
    <definedName name="_xlnm.Print_Area" localSheetId="2">Vorhaben!$A$1:$W$43</definedName>
    <definedName name="_xlnm.Print_Area" localSheetId="3">Zeitachse!$A$1:$AT$58</definedName>
    <definedName name="_xlnm.Print_Titles" localSheetId="4">Druckversion!$17:$17</definedName>
    <definedName name="_xlnm.Print_Titles" localSheetId="2">Vorhaben!$10:$10</definedName>
    <definedName name="L_Ampel">OFFSET(Listen!$E$11,0,0,MAX(1,COUNTA(Listen!$E$11:$E$50)),1)</definedName>
    <definedName name="L_FilterAmpel">OFFSET(Listen!$G$11,0,0,MAX(1,COUNTA(Listen!$G$11:$G$50)),1)</definedName>
    <definedName name="L_FilterHF">OFFSET(Listen!$F$11,0,0,MAX(1,COUNTA(Listen!$F$11:$F$50)),1)</definedName>
    <definedName name="L_FilterStatus">OFFSET(Listen!$H$11,0,0,MAX(1,COUNTA(Listen!$H$11:$H$50)),1)</definedName>
    <definedName name="L_Handlungsfeld">OFFSET(Listen!$A$11,0,0,MAX(1,COUNTA(Listen!$A$11:$A$50)),1)</definedName>
    <definedName name="L_Prioritaet">OFFSET(Listen!$B$11,0,0,MAX(1,COUNTA(Listen!$B$11:$B$50)),1)</definedName>
    <definedName name="L_Raster">OFFSET(Listen!$I$11,0,0,MAX(1,COUNTA(Listen!$I$11:$I$50)),1)</definedName>
    <definedName name="L_Regional">OFFSET(Listen!$C$11,0,0,MAX(1,COUNTA(Listen!$C$11:$C$50)),1)</definedName>
    <definedName name="L_Status">OFFSET(Listen!$D$11,0,0,MAX(1,COUNTA(Listen!$D$11:$D$50)),1)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X40" i="5" l="1"/>
  <c r="Y40" i="5" s="1"/>
  <c r="W40" i="5"/>
  <c r="R40" i="5"/>
  <c r="N40" i="5"/>
  <c r="X39" i="5"/>
  <c r="Y39" i="5" s="1"/>
  <c r="W39" i="5"/>
  <c r="R39" i="5"/>
  <c r="N39" i="5"/>
  <c r="X38" i="5"/>
  <c r="Y38" i="5" s="1"/>
  <c r="W38" i="5"/>
  <c r="R38" i="5"/>
  <c r="N38" i="5"/>
  <c r="X37" i="5"/>
  <c r="Y37" i="5" s="1"/>
  <c r="W37" i="5"/>
  <c r="R37" i="5"/>
  <c r="N37" i="5"/>
  <c r="X36" i="5"/>
  <c r="Y36" i="5" s="1"/>
  <c r="W36" i="5"/>
  <c r="R36" i="5"/>
  <c r="N36" i="5"/>
  <c r="X35" i="5"/>
  <c r="Y35" i="5" s="1"/>
  <c r="W35" i="5"/>
  <c r="R35" i="5"/>
  <c r="N35" i="5"/>
  <c r="X34" i="5"/>
  <c r="Y34" i="5" s="1"/>
  <c r="W34" i="5"/>
  <c r="R34" i="5"/>
  <c r="N34" i="5"/>
  <c r="Y33" i="5"/>
  <c r="X33" i="5"/>
  <c r="W33" i="5"/>
  <c r="R33" i="5"/>
  <c r="N33" i="5"/>
  <c r="Y32" i="5"/>
  <c r="X32" i="5"/>
  <c r="W32" i="5"/>
  <c r="R32" i="5"/>
  <c r="N32" i="5"/>
  <c r="Y31" i="5"/>
  <c r="X31" i="5"/>
  <c r="W31" i="5"/>
  <c r="R31" i="5"/>
  <c r="N31" i="5"/>
  <c r="Y30" i="5"/>
  <c r="X30" i="5"/>
  <c r="W30" i="5"/>
  <c r="R30" i="5"/>
  <c r="N30" i="5"/>
  <c r="X29" i="5"/>
  <c r="Y29" i="5" s="1"/>
  <c r="W29" i="5"/>
  <c r="R29" i="5"/>
  <c r="N29" i="5"/>
  <c r="X28" i="5"/>
  <c r="Y28" i="5" s="1"/>
  <c r="W28" i="5"/>
  <c r="R28" i="5"/>
  <c r="N28" i="5"/>
  <c r="Y27" i="5"/>
  <c r="X27" i="5"/>
  <c r="W27" i="5"/>
  <c r="R27" i="5"/>
  <c r="N27" i="5"/>
  <c r="X26" i="5"/>
  <c r="Y26" i="5" s="1"/>
  <c r="W26" i="5"/>
  <c r="R26" i="5"/>
  <c r="N26" i="5"/>
  <c r="X25" i="5"/>
  <c r="Y25" i="5" s="1"/>
  <c r="W25" i="5"/>
  <c r="R25" i="5"/>
  <c r="N25" i="5"/>
  <c r="X24" i="5"/>
  <c r="Y24" i="5" s="1"/>
  <c r="W24" i="5"/>
  <c r="R24" i="5"/>
  <c r="N24" i="5"/>
  <c r="X23" i="5"/>
  <c r="Y23" i="5" s="1"/>
  <c r="W23" i="5"/>
  <c r="R23" i="5"/>
  <c r="N23" i="5"/>
  <c r="X22" i="5"/>
  <c r="Y22" i="5" s="1"/>
  <c r="W22" i="5"/>
  <c r="R22" i="5"/>
  <c r="N22" i="5"/>
  <c r="X21" i="5"/>
  <c r="Y21" i="5" s="1"/>
  <c r="W21" i="5"/>
  <c r="R21" i="5"/>
  <c r="N21" i="5"/>
  <c r="X20" i="5"/>
  <c r="Y20" i="5" s="1"/>
  <c r="W20" i="5"/>
  <c r="R20" i="5"/>
  <c r="N20" i="5"/>
  <c r="X19" i="5"/>
  <c r="Y19" i="5" s="1"/>
  <c r="W19" i="5"/>
  <c r="R19" i="5"/>
  <c r="N19" i="5"/>
  <c r="X18" i="5"/>
  <c r="Y18" i="5" s="1"/>
  <c r="W18" i="5"/>
  <c r="R18" i="5"/>
  <c r="N18" i="5"/>
  <c r="X17" i="5"/>
  <c r="Y17" i="5" s="1"/>
  <c r="W17" i="5"/>
  <c r="R17" i="5"/>
  <c r="N17" i="5"/>
  <c r="X16" i="5"/>
  <c r="Y16" i="5" s="1"/>
  <c r="W16" i="5"/>
  <c r="R16" i="5"/>
  <c r="N16" i="5"/>
  <c r="X15" i="5"/>
  <c r="Y15" i="5" s="1"/>
  <c r="W15" i="5"/>
  <c r="R15" i="5"/>
  <c r="N15" i="5"/>
  <c r="X14" i="5"/>
  <c r="Y14" i="5" s="1"/>
  <c r="W14" i="5"/>
  <c r="R14" i="5"/>
  <c r="N14" i="5"/>
  <c r="X13" i="5"/>
  <c r="Y13" i="5" s="1"/>
  <c r="W13" i="5"/>
  <c r="R13" i="5"/>
  <c r="N13" i="5"/>
  <c r="X12" i="5"/>
  <c r="Y12" i="5" s="1"/>
  <c r="W12" i="5"/>
  <c r="R12" i="5"/>
  <c r="N12" i="5"/>
  <c r="Y11" i="5"/>
  <c r="X11" i="5"/>
  <c r="W11" i="5"/>
  <c r="R11" i="5"/>
  <c r="N11" i="5"/>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T47" i="4"/>
  <c r="S47" i="4"/>
  <c r="R47" i="4"/>
  <c r="Q47" i="4"/>
  <c r="P47" i="4"/>
  <c r="O47" i="4"/>
  <c r="N47" i="4"/>
  <c r="M47" i="4"/>
  <c r="L47" i="4"/>
  <c r="K47" i="4"/>
  <c r="J47" i="4"/>
  <c r="I47" i="4"/>
  <c r="H47" i="4"/>
  <c r="G47" i="4"/>
  <c r="F47" i="4"/>
  <c r="E47" i="4"/>
  <c r="D47" i="4"/>
  <c r="C47" i="4"/>
  <c r="B47" i="4"/>
  <c r="A47" i="4"/>
  <c r="AT46" i="4"/>
  <c r="AS46" i="4"/>
  <c r="AR46" i="4"/>
  <c r="AQ46" i="4"/>
  <c r="AP46" i="4"/>
  <c r="AO46" i="4"/>
  <c r="AN46" i="4"/>
  <c r="AM46" i="4"/>
  <c r="AL46" i="4"/>
  <c r="AK46" i="4"/>
  <c r="AJ46" i="4"/>
  <c r="AI46" i="4"/>
  <c r="AH46" i="4"/>
  <c r="AG46" i="4"/>
  <c r="AF46" i="4"/>
  <c r="AE46" i="4"/>
  <c r="AD46" i="4"/>
  <c r="AC46" i="4"/>
  <c r="AB46" i="4"/>
  <c r="AA46" i="4"/>
  <c r="Z46" i="4"/>
  <c r="Y46" i="4"/>
  <c r="X46" i="4"/>
  <c r="W46" i="4"/>
  <c r="V46" i="4"/>
  <c r="U46" i="4"/>
  <c r="T46" i="4"/>
  <c r="S46" i="4"/>
  <c r="R46" i="4"/>
  <c r="Q46" i="4"/>
  <c r="P46" i="4"/>
  <c r="O46" i="4"/>
  <c r="N46" i="4"/>
  <c r="M46" i="4"/>
  <c r="L46" i="4"/>
  <c r="K46" i="4"/>
  <c r="J46" i="4"/>
  <c r="I46" i="4"/>
  <c r="H46" i="4"/>
  <c r="G46" i="4"/>
  <c r="F46" i="4"/>
  <c r="E46" i="4"/>
  <c r="D46" i="4"/>
  <c r="C46" i="4"/>
  <c r="B46" i="4"/>
  <c r="A46" i="4"/>
  <c r="AT45" i="4"/>
  <c r="AS45" i="4"/>
  <c r="AR45" i="4"/>
  <c r="AQ45" i="4"/>
  <c r="AP45" i="4"/>
  <c r="AO45" i="4"/>
  <c r="AN45" i="4"/>
  <c r="AM45" i="4"/>
  <c r="AL45" i="4"/>
  <c r="AK45" i="4"/>
  <c r="AJ45" i="4"/>
  <c r="AI45" i="4"/>
  <c r="AH45" i="4"/>
  <c r="AG45" i="4"/>
  <c r="AF45" i="4"/>
  <c r="AE45" i="4"/>
  <c r="AD45" i="4"/>
  <c r="AC45" i="4"/>
  <c r="AB45" i="4"/>
  <c r="AA45" i="4"/>
  <c r="Z45" i="4"/>
  <c r="Y45" i="4"/>
  <c r="X45" i="4"/>
  <c r="W45" i="4"/>
  <c r="V45" i="4"/>
  <c r="U45" i="4"/>
  <c r="T45" i="4"/>
  <c r="S45" i="4"/>
  <c r="R45" i="4"/>
  <c r="Q45" i="4"/>
  <c r="P45" i="4"/>
  <c r="O45" i="4"/>
  <c r="N45" i="4"/>
  <c r="M45" i="4"/>
  <c r="L45" i="4"/>
  <c r="K45" i="4"/>
  <c r="J45" i="4"/>
  <c r="I45" i="4"/>
  <c r="H45" i="4"/>
  <c r="G45" i="4"/>
  <c r="F45" i="4"/>
  <c r="E45" i="4"/>
  <c r="D45" i="4"/>
  <c r="C45" i="4"/>
  <c r="B45" i="4"/>
  <c r="A45"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R44" i="4"/>
  <c r="Q44" i="4"/>
  <c r="P44" i="4"/>
  <c r="O44" i="4"/>
  <c r="N44" i="4"/>
  <c r="M44" i="4"/>
  <c r="L44" i="4"/>
  <c r="K44" i="4"/>
  <c r="J44" i="4"/>
  <c r="I44" i="4"/>
  <c r="H44" i="4"/>
  <c r="G44" i="4"/>
  <c r="F44" i="4"/>
  <c r="E44" i="4"/>
  <c r="D44" i="4"/>
  <c r="C44" i="4"/>
  <c r="B44" i="4"/>
  <c r="A44" i="4"/>
  <c r="AT43" i="4"/>
  <c r="AS43" i="4"/>
  <c r="AR43" i="4"/>
  <c r="AQ43" i="4"/>
  <c r="AP43" i="4"/>
  <c r="AO43" i="4"/>
  <c r="AN43" i="4"/>
  <c r="AM43" i="4"/>
  <c r="AL43" i="4"/>
  <c r="AK43" i="4"/>
  <c r="AJ43" i="4"/>
  <c r="AI43" i="4"/>
  <c r="AH43" i="4"/>
  <c r="AG43" i="4"/>
  <c r="AF43" i="4"/>
  <c r="AE43" i="4"/>
  <c r="AD43" i="4"/>
  <c r="AC43" i="4"/>
  <c r="AB43" i="4"/>
  <c r="AA43" i="4"/>
  <c r="Z43" i="4"/>
  <c r="Y43" i="4"/>
  <c r="X43" i="4"/>
  <c r="W43" i="4"/>
  <c r="V43" i="4"/>
  <c r="U43" i="4"/>
  <c r="T43" i="4"/>
  <c r="S43" i="4"/>
  <c r="R43" i="4"/>
  <c r="Q43" i="4"/>
  <c r="P43" i="4"/>
  <c r="O43" i="4"/>
  <c r="N43" i="4"/>
  <c r="M43" i="4"/>
  <c r="L43" i="4"/>
  <c r="K43" i="4"/>
  <c r="J43" i="4"/>
  <c r="I43" i="4"/>
  <c r="H43" i="4"/>
  <c r="G43" i="4"/>
  <c r="F43" i="4"/>
  <c r="E43" i="4"/>
  <c r="D43" i="4"/>
  <c r="C43" i="4"/>
  <c r="B43" i="4"/>
  <c r="A43" i="4"/>
  <c r="AT42" i="4"/>
  <c r="AS42" i="4"/>
  <c r="AR42" i="4"/>
  <c r="AQ42" i="4"/>
  <c r="AP42" i="4"/>
  <c r="AO42" i="4"/>
  <c r="AN42" i="4"/>
  <c r="AM42" i="4"/>
  <c r="AL42" i="4"/>
  <c r="AK42" i="4"/>
  <c r="AJ42" i="4"/>
  <c r="AI42" i="4"/>
  <c r="AH42" i="4"/>
  <c r="AG42" i="4"/>
  <c r="AF42" i="4"/>
  <c r="AE42" i="4"/>
  <c r="AD42" i="4"/>
  <c r="AC42" i="4"/>
  <c r="AB42" i="4"/>
  <c r="AA42" i="4"/>
  <c r="Z42" i="4"/>
  <c r="Y42" i="4"/>
  <c r="X42" i="4"/>
  <c r="W42" i="4"/>
  <c r="V42" i="4"/>
  <c r="U42" i="4"/>
  <c r="T42" i="4"/>
  <c r="S42" i="4"/>
  <c r="R42" i="4"/>
  <c r="Q42" i="4"/>
  <c r="P42" i="4"/>
  <c r="O42" i="4"/>
  <c r="N42" i="4"/>
  <c r="M42" i="4"/>
  <c r="L42" i="4"/>
  <c r="K42" i="4"/>
  <c r="J42" i="4"/>
  <c r="I42" i="4"/>
  <c r="H42" i="4"/>
  <c r="G42" i="4"/>
  <c r="F42" i="4"/>
  <c r="E42" i="4"/>
  <c r="D42" i="4"/>
  <c r="C42" i="4"/>
  <c r="B42" i="4"/>
  <c r="A42"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T41" i="4"/>
  <c r="S41" i="4"/>
  <c r="R41" i="4"/>
  <c r="Q41" i="4"/>
  <c r="P41" i="4"/>
  <c r="O41" i="4"/>
  <c r="N41" i="4"/>
  <c r="M41" i="4"/>
  <c r="L41" i="4"/>
  <c r="K41" i="4"/>
  <c r="J41" i="4"/>
  <c r="I41" i="4"/>
  <c r="H41" i="4"/>
  <c r="G41" i="4"/>
  <c r="F41" i="4"/>
  <c r="E41" i="4"/>
  <c r="D41" i="4"/>
  <c r="C41" i="4"/>
  <c r="B41" i="4"/>
  <c r="A41" i="4"/>
  <c r="AT40" i="4"/>
  <c r="AS40" i="4"/>
  <c r="AR40" i="4"/>
  <c r="AQ40" i="4"/>
  <c r="AP40" i="4"/>
  <c r="AO40" i="4"/>
  <c r="AN40" i="4"/>
  <c r="AM40" i="4"/>
  <c r="AL40" i="4"/>
  <c r="AK40" i="4"/>
  <c r="AJ40" i="4"/>
  <c r="AI40" i="4"/>
  <c r="AH40" i="4"/>
  <c r="AG40" i="4"/>
  <c r="AF40" i="4"/>
  <c r="AE40" i="4"/>
  <c r="AD40" i="4"/>
  <c r="AC40" i="4"/>
  <c r="AB40" i="4"/>
  <c r="AA40" i="4"/>
  <c r="Z40" i="4"/>
  <c r="Y40" i="4"/>
  <c r="X40" i="4"/>
  <c r="W40" i="4"/>
  <c r="V40" i="4"/>
  <c r="U40" i="4"/>
  <c r="T40" i="4"/>
  <c r="S40" i="4"/>
  <c r="R40" i="4"/>
  <c r="Q40" i="4"/>
  <c r="P40" i="4"/>
  <c r="O40" i="4"/>
  <c r="N40" i="4"/>
  <c r="M40" i="4"/>
  <c r="L40" i="4"/>
  <c r="K40" i="4"/>
  <c r="J40" i="4"/>
  <c r="I40" i="4"/>
  <c r="H40" i="4"/>
  <c r="G40" i="4"/>
  <c r="F40" i="4"/>
  <c r="E40" i="4"/>
  <c r="D40" i="4"/>
  <c r="C40" i="4"/>
  <c r="B40" i="4"/>
  <c r="A40" i="4"/>
  <c r="AT39" i="4"/>
  <c r="AS39" i="4"/>
  <c r="AR39" i="4"/>
  <c r="AQ39" i="4"/>
  <c r="AP39" i="4"/>
  <c r="AO39" i="4"/>
  <c r="AN39" i="4"/>
  <c r="AM39" i="4"/>
  <c r="AL39" i="4"/>
  <c r="AK39" i="4"/>
  <c r="AJ39" i="4"/>
  <c r="AI39" i="4"/>
  <c r="AH39" i="4"/>
  <c r="AG39" i="4"/>
  <c r="AF39" i="4"/>
  <c r="AE39" i="4"/>
  <c r="AD39" i="4"/>
  <c r="AC39" i="4"/>
  <c r="AB39" i="4"/>
  <c r="AA39" i="4"/>
  <c r="Z39" i="4"/>
  <c r="Y39" i="4"/>
  <c r="X39" i="4"/>
  <c r="W39" i="4"/>
  <c r="V39" i="4"/>
  <c r="U39" i="4"/>
  <c r="T39" i="4"/>
  <c r="S39" i="4"/>
  <c r="R39" i="4"/>
  <c r="Q39" i="4"/>
  <c r="P39" i="4"/>
  <c r="O39" i="4"/>
  <c r="N39" i="4"/>
  <c r="M39" i="4"/>
  <c r="L39" i="4"/>
  <c r="K39" i="4"/>
  <c r="J39" i="4"/>
  <c r="I39" i="4"/>
  <c r="H39" i="4"/>
  <c r="G39" i="4"/>
  <c r="F39" i="4"/>
  <c r="E39" i="4"/>
  <c r="D39" i="4"/>
  <c r="C39" i="4"/>
  <c r="B39" i="4"/>
  <c r="A39"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T38" i="4"/>
  <c r="S38" i="4"/>
  <c r="R38" i="4"/>
  <c r="Q38" i="4"/>
  <c r="P38" i="4"/>
  <c r="O38" i="4"/>
  <c r="N38" i="4"/>
  <c r="M38" i="4"/>
  <c r="L38" i="4"/>
  <c r="K38" i="4"/>
  <c r="J38" i="4"/>
  <c r="I38" i="4"/>
  <c r="H38" i="4"/>
  <c r="G38" i="4"/>
  <c r="F38" i="4"/>
  <c r="E38" i="4"/>
  <c r="D38" i="4"/>
  <c r="C38" i="4"/>
  <c r="B38" i="4"/>
  <c r="A38" i="4"/>
  <c r="AT37" i="4"/>
  <c r="AS37" i="4"/>
  <c r="AR37" i="4"/>
  <c r="AQ37" i="4"/>
  <c r="AP37" i="4"/>
  <c r="AO37" i="4"/>
  <c r="AN37" i="4"/>
  <c r="AM37" i="4"/>
  <c r="AL37" i="4"/>
  <c r="AK37" i="4"/>
  <c r="AJ37" i="4"/>
  <c r="AI37" i="4"/>
  <c r="AH37" i="4"/>
  <c r="AG37" i="4"/>
  <c r="AF37" i="4"/>
  <c r="AE37" i="4"/>
  <c r="AD37" i="4"/>
  <c r="AC37" i="4"/>
  <c r="AB37" i="4"/>
  <c r="AA37" i="4"/>
  <c r="Z37" i="4"/>
  <c r="Y37" i="4"/>
  <c r="X37" i="4"/>
  <c r="W37" i="4"/>
  <c r="V37" i="4"/>
  <c r="U37" i="4"/>
  <c r="T37" i="4"/>
  <c r="S37" i="4"/>
  <c r="R37" i="4"/>
  <c r="Q37" i="4"/>
  <c r="P37" i="4"/>
  <c r="O37" i="4"/>
  <c r="N37" i="4"/>
  <c r="M37" i="4"/>
  <c r="L37" i="4"/>
  <c r="K37" i="4"/>
  <c r="J37" i="4"/>
  <c r="I37" i="4"/>
  <c r="H37" i="4"/>
  <c r="G37" i="4"/>
  <c r="F37" i="4"/>
  <c r="E37" i="4"/>
  <c r="D37" i="4"/>
  <c r="C37" i="4"/>
  <c r="B37" i="4"/>
  <c r="A37" i="4"/>
  <c r="AT36" i="4"/>
  <c r="AS36" i="4"/>
  <c r="AR36" i="4"/>
  <c r="AQ36" i="4"/>
  <c r="AP36" i="4"/>
  <c r="AO36" i="4"/>
  <c r="AN36" i="4"/>
  <c r="AM36" i="4"/>
  <c r="AL36" i="4"/>
  <c r="AK36" i="4"/>
  <c r="AJ36" i="4"/>
  <c r="AI36" i="4"/>
  <c r="AH36" i="4"/>
  <c r="AG36" i="4"/>
  <c r="AF36" i="4"/>
  <c r="AE36" i="4"/>
  <c r="AD36" i="4"/>
  <c r="AC36" i="4"/>
  <c r="AB36" i="4"/>
  <c r="AA36" i="4"/>
  <c r="Z36" i="4"/>
  <c r="Y36" i="4"/>
  <c r="X36" i="4"/>
  <c r="W36" i="4"/>
  <c r="V36" i="4"/>
  <c r="U36" i="4"/>
  <c r="T36" i="4"/>
  <c r="S36" i="4"/>
  <c r="R36" i="4"/>
  <c r="Q36" i="4"/>
  <c r="P36" i="4"/>
  <c r="O36" i="4"/>
  <c r="N36" i="4"/>
  <c r="M36" i="4"/>
  <c r="L36" i="4"/>
  <c r="K36" i="4"/>
  <c r="J36" i="4"/>
  <c r="I36" i="4"/>
  <c r="H36" i="4"/>
  <c r="G36" i="4"/>
  <c r="F36" i="4"/>
  <c r="E36" i="4"/>
  <c r="D36" i="4"/>
  <c r="C36" i="4"/>
  <c r="B36" i="4"/>
  <c r="A36" i="4"/>
  <c r="AT35" i="4"/>
  <c r="AS35" i="4"/>
  <c r="AR35" i="4"/>
  <c r="AQ35" i="4"/>
  <c r="AP35" i="4"/>
  <c r="AO35" i="4"/>
  <c r="AN35" i="4"/>
  <c r="AM35" i="4"/>
  <c r="AL35" i="4"/>
  <c r="AK35" i="4"/>
  <c r="AJ35" i="4"/>
  <c r="AI35" i="4"/>
  <c r="AH35" i="4"/>
  <c r="AG35" i="4"/>
  <c r="AF35" i="4"/>
  <c r="AE35" i="4"/>
  <c r="AD35" i="4"/>
  <c r="AC35" i="4"/>
  <c r="AB35" i="4"/>
  <c r="AA35" i="4"/>
  <c r="Z35" i="4"/>
  <c r="Y35" i="4"/>
  <c r="X35" i="4"/>
  <c r="W35" i="4"/>
  <c r="V35" i="4"/>
  <c r="U35" i="4"/>
  <c r="T35" i="4"/>
  <c r="S35" i="4"/>
  <c r="R35" i="4"/>
  <c r="Q35" i="4"/>
  <c r="P35" i="4"/>
  <c r="O35" i="4"/>
  <c r="N35" i="4"/>
  <c r="M35" i="4"/>
  <c r="L35" i="4"/>
  <c r="K35" i="4"/>
  <c r="J35" i="4"/>
  <c r="I35" i="4"/>
  <c r="H35" i="4"/>
  <c r="G35" i="4"/>
  <c r="F35" i="4"/>
  <c r="E35" i="4"/>
  <c r="D35" i="4"/>
  <c r="C35" i="4"/>
  <c r="B35" i="4"/>
  <c r="A35" i="4"/>
  <c r="AT34" i="4"/>
  <c r="AS34" i="4"/>
  <c r="AR34" i="4"/>
  <c r="AQ34" i="4"/>
  <c r="AP34" i="4"/>
  <c r="AO34" i="4"/>
  <c r="AN34" i="4"/>
  <c r="AM34" i="4"/>
  <c r="AL34" i="4"/>
  <c r="AK34" i="4"/>
  <c r="AJ34" i="4"/>
  <c r="AI34" i="4"/>
  <c r="AH34" i="4"/>
  <c r="AG34" i="4"/>
  <c r="AF34" i="4"/>
  <c r="AE34" i="4"/>
  <c r="AD34" i="4"/>
  <c r="AC34" i="4"/>
  <c r="AB34" i="4"/>
  <c r="AA34" i="4"/>
  <c r="Z34" i="4"/>
  <c r="Y34" i="4"/>
  <c r="X34" i="4"/>
  <c r="W34" i="4"/>
  <c r="V34" i="4"/>
  <c r="U34" i="4"/>
  <c r="T34" i="4"/>
  <c r="S34" i="4"/>
  <c r="R34" i="4"/>
  <c r="Q34" i="4"/>
  <c r="P34" i="4"/>
  <c r="O34" i="4"/>
  <c r="N34" i="4"/>
  <c r="M34" i="4"/>
  <c r="L34" i="4"/>
  <c r="K34" i="4"/>
  <c r="J34" i="4"/>
  <c r="I34" i="4"/>
  <c r="H34" i="4"/>
  <c r="G34" i="4"/>
  <c r="F34" i="4"/>
  <c r="E34" i="4"/>
  <c r="D34" i="4"/>
  <c r="C34" i="4"/>
  <c r="B34" i="4"/>
  <c r="A34"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S33" i="4"/>
  <c r="R33" i="4"/>
  <c r="Q33" i="4"/>
  <c r="P33" i="4"/>
  <c r="O33" i="4"/>
  <c r="N33" i="4"/>
  <c r="M33" i="4"/>
  <c r="L33" i="4"/>
  <c r="K33" i="4"/>
  <c r="J33" i="4"/>
  <c r="I33" i="4"/>
  <c r="H33" i="4"/>
  <c r="G33" i="4"/>
  <c r="F33" i="4"/>
  <c r="E33" i="4"/>
  <c r="D33" i="4"/>
  <c r="C33" i="4"/>
  <c r="B33" i="4"/>
  <c r="A33"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R32" i="4"/>
  <c r="Q32" i="4"/>
  <c r="P32" i="4"/>
  <c r="O32" i="4"/>
  <c r="N32" i="4"/>
  <c r="M32" i="4"/>
  <c r="L32" i="4"/>
  <c r="K32" i="4"/>
  <c r="J32" i="4"/>
  <c r="I32" i="4"/>
  <c r="H32" i="4"/>
  <c r="G32" i="4"/>
  <c r="F32" i="4"/>
  <c r="E32" i="4"/>
  <c r="D32" i="4"/>
  <c r="C32" i="4"/>
  <c r="B32" i="4"/>
  <c r="A32"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E31" i="4"/>
  <c r="D31" i="4"/>
  <c r="C31" i="4"/>
  <c r="B31" i="4"/>
  <c r="A31" i="4"/>
  <c r="AT30" i="4"/>
  <c r="AS30" i="4"/>
  <c r="AR30" i="4"/>
  <c r="AQ30" i="4"/>
  <c r="AP30" i="4"/>
  <c r="AO30" i="4"/>
  <c r="AN30" i="4"/>
  <c r="AM30" i="4"/>
  <c r="AL30" i="4"/>
  <c r="AK30" i="4"/>
  <c r="AJ30" i="4"/>
  <c r="AI30" i="4"/>
  <c r="AH30" i="4"/>
  <c r="AG30" i="4"/>
  <c r="AF30" i="4"/>
  <c r="AE30" i="4"/>
  <c r="AD30" i="4"/>
  <c r="AC30" i="4"/>
  <c r="AB30" i="4"/>
  <c r="AA30" i="4"/>
  <c r="Z30" i="4"/>
  <c r="Y30" i="4"/>
  <c r="X30" i="4"/>
  <c r="W30" i="4"/>
  <c r="V30" i="4"/>
  <c r="U30" i="4"/>
  <c r="T30" i="4"/>
  <c r="S30" i="4"/>
  <c r="R30" i="4"/>
  <c r="Q30" i="4"/>
  <c r="P30" i="4"/>
  <c r="O30" i="4"/>
  <c r="N30" i="4"/>
  <c r="M30" i="4"/>
  <c r="L30" i="4"/>
  <c r="K30" i="4"/>
  <c r="J30" i="4"/>
  <c r="I30" i="4"/>
  <c r="H30" i="4"/>
  <c r="G30" i="4"/>
  <c r="F30" i="4"/>
  <c r="E30" i="4"/>
  <c r="D30" i="4"/>
  <c r="C30" i="4"/>
  <c r="B30" i="4"/>
  <c r="A30"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T29" i="4"/>
  <c r="S29" i="4"/>
  <c r="R29" i="4"/>
  <c r="Q29" i="4"/>
  <c r="P29" i="4"/>
  <c r="O29" i="4"/>
  <c r="N29" i="4"/>
  <c r="M29" i="4"/>
  <c r="L29" i="4"/>
  <c r="K29" i="4"/>
  <c r="J29" i="4"/>
  <c r="I29" i="4"/>
  <c r="H29" i="4"/>
  <c r="G29" i="4"/>
  <c r="F29" i="4"/>
  <c r="E29" i="4"/>
  <c r="D29" i="4"/>
  <c r="C29" i="4"/>
  <c r="B29" i="4"/>
  <c r="A29" i="4"/>
  <c r="AT28" i="4"/>
  <c r="AS28" i="4"/>
  <c r="AR28" i="4"/>
  <c r="AQ28" i="4"/>
  <c r="AP28" i="4"/>
  <c r="AO28" i="4"/>
  <c r="AN28" i="4"/>
  <c r="AM28" i="4"/>
  <c r="AL28" i="4"/>
  <c r="AK28" i="4"/>
  <c r="AJ28" i="4"/>
  <c r="AI28" i="4"/>
  <c r="AH28" i="4"/>
  <c r="AG28" i="4"/>
  <c r="AF28" i="4"/>
  <c r="AE28" i="4"/>
  <c r="AD28" i="4"/>
  <c r="AC28" i="4"/>
  <c r="AB28" i="4"/>
  <c r="AA28" i="4"/>
  <c r="Z28" i="4"/>
  <c r="Y28" i="4"/>
  <c r="X28" i="4"/>
  <c r="W28" i="4"/>
  <c r="V28" i="4"/>
  <c r="U28" i="4"/>
  <c r="T28" i="4"/>
  <c r="S28" i="4"/>
  <c r="R28" i="4"/>
  <c r="Q28" i="4"/>
  <c r="P28" i="4"/>
  <c r="O28" i="4"/>
  <c r="N28" i="4"/>
  <c r="M28" i="4"/>
  <c r="L28" i="4"/>
  <c r="K28" i="4"/>
  <c r="J28" i="4"/>
  <c r="I28" i="4"/>
  <c r="H28" i="4"/>
  <c r="G28" i="4"/>
  <c r="F28" i="4"/>
  <c r="E28" i="4"/>
  <c r="D28" i="4"/>
  <c r="C28" i="4"/>
  <c r="B28" i="4"/>
  <c r="A28" i="4"/>
  <c r="AT27" i="4"/>
  <c r="AS27" i="4"/>
  <c r="AR27" i="4"/>
  <c r="AQ27" i="4"/>
  <c r="AP27" i="4"/>
  <c r="AO27" i="4"/>
  <c r="AN27" i="4"/>
  <c r="AM27" i="4"/>
  <c r="AL27" i="4"/>
  <c r="AK27" i="4"/>
  <c r="AJ27" i="4"/>
  <c r="AI27" i="4"/>
  <c r="AH27" i="4"/>
  <c r="AG27" i="4"/>
  <c r="AF27" i="4"/>
  <c r="AE27" i="4"/>
  <c r="AD27" i="4"/>
  <c r="AC27" i="4"/>
  <c r="AB27" i="4"/>
  <c r="AA27" i="4"/>
  <c r="Z27" i="4"/>
  <c r="Y27" i="4"/>
  <c r="X27" i="4"/>
  <c r="W27" i="4"/>
  <c r="V27" i="4"/>
  <c r="U27" i="4"/>
  <c r="T27" i="4"/>
  <c r="S27" i="4"/>
  <c r="R27" i="4"/>
  <c r="Q27" i="4"/>
  <c r="P27" i="4"/>
  <c r="O27" i="4"/>
  <c r="N27" i="4"/>
  <c r="M27" i="4"/>
  <c r="L27" i="4"/>
  <c r="K27" i="4"/>
  <c r="J27" i="4"/>
  <c r="I27" i="4"/>
  <c r="H27" i="4"/>
  <c r="G27" i="4"/>
  <c r="F27" i="4"/>
  <c r="E27" i="4"/>
  <c r="D27" i="4"/>
  <c r="C27" i="4"/>
  <c r="B27" i="4"/>
  <c r="A27"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R26" i="4"/>
  <c r="Q26" i="4"/>
  <c r="P26" i="4"/>
  <c r="O26" i="4"/>
  <c r="N26" i="4"/>
  <c r="M26" i="4"/>
  <c r="L26" i="4"/>
  <c r="K26" i="4"/>
  <c r="J26" i="4"/>
  <c r="I26" i="4"/>
  <c r="H26" i="4"/>
  <c r="G26" i="4"/>
  <c r="F26" i="4"/>
  <c r="E26" i="4"/>
  <c r="D26" i="4"/>
  <c r="C26" i="4"/>
  <c r="B26" i="4"/>
  <c r="A26" i="4"/>
  <c r="AT25" i="4"/>
  <c r="AS25" i="4"/>
  <c r="AR25" i="4"/>
  <c r="AQ25" i="4"/>
  <c r="AP25" i="4"/>
  <c r="AO25" i="4"/>
  <c r="AN25" i="4"/>
  <c r="AM25" i="4"/>
  <c r="AL25" i="4"/>
  <c r="AK25" i="4"/>
  <c r="AJ25" i="4"/>
  <c r="AI25" i="4"/>
  <c r="AH25" i="4"/>
  <c r="AG25" i="4"/>
  <c r="AF25" i="4"/>
  <c r="AE25" i="4"/>
  <c r="AD25" i="4"/>
  <c r="AC25" i="4"/>
  <c r="AB25" i="4"/>
  <c r="AA25" i="4"/>
  <c r="Z25" i="4"/>
  <c r="Y25" i="4"/>
  <c r="X25" i="4"/>
  <c r="W25" i="4"/>
  <c r="V25" i="4"/>
  <c r="U25" i="4"/>
  <c r="T25" i="4"/>
  <c r="S25" i="4"/>
  <c r="R25" i="4"/>
  <c r="Q25" i="4"/>
  <c r="P25" i="4"/>
  <c r="O25" i="4"/>
  <c r="N25" i="4"/>
  <c r="M25" i="4"/>
  <c r="L25" i="4"/>
  <c r="K25" i="4"/>
  <c r="J25" i="4"/>
  <c r="I25" i="4"/>
  <c r="H25" i="4"/>
  <c r="G25" i="4"/>
  <c r="F25" i="4"/>
  <c r="E25" i="4"/>
  <c r="D25" i="4"/>
  <c r="C25" i="4"/>
  <c r="B25" i="4"/>
  <c r="A25" i="4"/>
  <c r="AT24" i="4"/>
  <c r="AS24" i="4"/>
  <c r="AR24" i="4"/>
  <c r="AQ24" i="4"/>
  <c r="AP24" i="4"/>
  <c r="AO24" i="4"/>
  <c r="AN24" i="4"/>
  <c r="AM24" i="4"/>
  <c r="AL24" i="4"/>
  <c r="AK24" i="4"/>
  <c r="AJ24" i="4"/>
  <c r="AI24" i="4"/>
  <c r="AH24" i="4"/>
  <c r="AG24" i="4"/>
  <c r="AF24" i="4"/>
  <c r="AE24" i="4"/>
  <c r="AD24" i="4"/>
  <c r="AC24" i="4"/>
  <c r="AB24" i="4"/>
  <c r="AA24" i="4"/>
  <c r="Z24" i="4"/>
  <c r="Y24" i="4"/>
  <c r="X24" i="4"/>
  <c r="W24" i="4"/>
  <c r="V24" i="4"/>
  <c r="U24" i="4"/>
  <c r="T24" i="4"/>
  <c r="S24" i="4"/>
  <c r="R24" i="4"/>
  <c r="Q24" i="4"/>
  <c r="P24" i="4"/>
  <c r="O24" i="4"/>
  <c r="N24" i="4"/>
  <c r="M24" i="4"/>
  <c r="L24" i="4"/>
  <c r="K24" i="4"/>
  <c r="J24" i="4"/>
  <c r="I24" i="4"/>
  <c r="H24" i="4"/>
  <c r="G24" i="4"/>
  <c r="F24" i="4"/>
  <c r="E24" i="4"/>
  <c r="D24" i="4"/>
  <c r="C24" i="4"/>
  <c r="B24" i="4"/>
  <c r="A24" i="4"/>
  <c r="B23" i="4"/>
  <c r="A23" i="4"/>
  <c r="B22" i="4"/>
  <c r="A22" i="4"/>
  <c r="B21" i="4"/>
  <c r="A21" i="4"/>
  <c r="B20" i="4"/>
  <c r="A20" i="4"/>
  <c r="B19" i="4"/>
  <c r="A19" i="4"/>
  <c r="B18" i="4"/>
  <c r="A18" i="4"/>
  <c r="Y17" i="4"/>
  <c r="Y16" i="4"/>
  <c r="AP15" i="4"/>
  <c r="AP17" i="4" s="1"/>
  <c r="AO15" i="4"/>
  <c r="AO17" i="4" s="1"/>
  <c r="AN15" i="4"/>
  <c r="AN16" i="4" s="1"/>
  <c r="AM15" i="4"/>
  <c r="AM17" i="4" s="1"/>
  <c r="AL15" i="4"/>
  <c r="AL17" i="4" s="1"/>
  <c r="AK15" i="4"/>
  <c r="AK16" i="4" s="1"/>
  <c r="Y15" i="4"/>
  <c r="C13" i="4"/>
  <c r="G20" i="3"/>
  <c r="B29" i="2"/>
  <c r="B28" i="2"/>
  <c r="B27" i="2"/>
  <c r="B26" i="2"/>
  <c r="B25" i="2"/>
  <c r="E22" i="2"/>
  <c r="E21" i="2"/>
  <c r="B21" i="2"/>
  <c r="E20" i="2"/>
  <c r="B20" i="2"/>
  <c r="E19" i="2"/>
  <c r="B19" i="2"/>
  <c r="B15" i="2"/>
  <c r="B14" i="2"/>
  <c r="E12" i="2"/>
  <c r="E11" i="2"/>
  <c r="E13" i="2" s="1"/>
  <c r="B11" i="2"/>
  <c r="B10" i="2"/>
  <c r="B13" i="2" l="1"/>
  <c r="C21" i="2"/>
  <c r="AK23" i="4"/>
  <c r="AK22" i="4"/>
  <c r="AK21" i="4"/>
  <c r="AK20" i="4"/>
  <c r="AK19" i="4"/>
  <c r="AK18" i="4"/>
  <c r="AN23" i="4"/>
  <c r="AN21" i="4"/>
  <c r="AN22" i="4"/>
  <c r="AN20" i="4"/>
  <c r="AN19" i="4"/>
  <c r="AN18" i="4"/>
  <c r="A47" i="3"/>
  <c r="G41" i="3"/>
  <c r="E36" i="3"/>
  <c r="C31" i="3"/>
  <c r="A26" i="3"/>
  <c r="E22" i="3"/>
  <c r="B42" i="3"/>
  <c r="H36" i="3"/>
  <c r="F47" i="3"/>
  <c r="H27" i="3"/>
  <c r="D47" i="3"/>
  <c r="C47" i="3"/>
  <c r="E31" i="3"/>
  <c r="B37" i="3"/>
  <c r="H26" i="3"/>
  <c r="C22" i="3"/>
  <c r="D42" i="3"/>
  <c r="F22" i="3"/>
  <c r="C42" i="3"/>
  <c r="A37" i="3"/>
  <c r="G31" i="3"/>
  <c r="F31" i="3"/>
  <c r="G36" i="3"/>
  <c r="D32" i="3"/>
  <c r="E47" i="3"/>
  <c r="G27" i="3"/>
  <c r="D22" i="3"/>
  <c r="A42" i="3"/>
  <c r="C26" i="3"/>
  <c r="H46" i="3"/>
  <c r="B44" i="3"/>
  <c r="D41" i="3"/>
  <c r="F38" i="3"/>
  <c r="H35" i="3"/>
  <c r="B33" i="3"/>
  <c r="D30" i="3"/>
  <c r="F27" i="3"/>
  <c r="H24" i="3"/>
  <c r="B22" i="3"/>
  <c r="D19" i="3"/>
  <c r="G46" i="3"/>
  <c r="A44" i="3"/>
  <c r="C41" i="3"/>
  <c r="E38" i="3"/>
  <c r="G35" i="3"/>
  <c r="A33" i="3"/>
  <c r="C30" i="3"/>
  <c r="E27" i="3"/>
  <c r="G24" i="3"/>
  <c r="A22" i="3"/>
  <c r="C19" i="3"/>
  <c r="F46" i="3"/>
  <c r="H43" i="3"/>
  <c r="B41" i="3"/>
  <c r="D38" i="3"/>
  <c r="F35" i="3"/>
  <c r="H32" i="3"/>
  <c r="B30" i="3"/>
  <c r="D27" i="3"/>
  <c r="F24" i="3"/>
  <c r="H21" i="3"/>
  <c r="B19" i="3"/>
  <c r="D46" i="3"/>
  <c r="H40" i="3"/>
  <c r="B38" i="3"/>
  <c r="D35" i="3"/>
  <c r="H29" i="3"/>
  <c r="D24" i="3"/>
  <c r="C46" i="3"/>
  <c r="G40" i="3"/>
  <c r="A38" i="3"/>
  <c r="C35" i="3"/>
  <c r="G29" i="3"/>
  <c r="C24" i="3"/>
  <c r="G18" i="3"/>
  <c r="E46" i="3"/>
  <c r="G43" i="3"/>
  <c r="A41" i="3"/>
  <c r="C38" i="3"/>
  <c r="E35" i="3"/>
  <c r="G32" i="3"/>
  <c r="A30" i="3"/>
  <c r="C27" i="3"/>
  <c r="E24" i="3"/>
  <c r="G21" i="3"/>
  <c r="A19" i="3"/>
  <c r="F43" i="3"/>
  <c r="F32" i="3"/>
  <c r="B27" i="3"/>
  <c r="F21" i="3"/>
  <c r="H18" i="3"/>
  <c r="E43" i="3"/>
  <c r="E32" i="3"/>
  <c r="A27" i="3"/>
  <c r="E21" i="3"/>
  <c r="A46" i="3"/>
  <c r="C43" i="3"/>
  <c r="E40" i="3"/>
  <c r="G37" i="3"/>
  <c r="A35" i="3"/>
  <c r="C32" i="3"/>
  <c r="E29" i="3"/>
  <c r="G26" i="3"/>
  <c r="A24" i="3"/>
  <c r="C21" i="3"/>
  <c r="E18" i="3"/>
  <c r="H45" i="3"/>
  <c r="D40" i="3"/>
  <c r="F37" i="3"/>
  <c r="H34" i="3"/>
  <c r="D29" i="3"/>
  <c r="H23" i="3"/>
  <c r="D18" i="3"/>
  <c r="G45" i="3"/>
  <c r="C40" i="3"/>
  <c r="E37" i="3"/>
  <c r="G34" i="3"/>
  <c r="A32" i="3"/>
  <c r="E26" i="3"/>
  <c r="C18" i="3"/>
  <c r="F45" i="3"/>
  <c r="F34" i="3"/>
  <c r="B29" i="3"/>
  <c r="F23" i="3"/>
  <c r="B18" i="3"/>
  <c r="B43" i="3"/>
  <c r="B32" i="3"/>
  <c r="F26" i="3"/>
  <c r="B21" i="3"/>
  <c r="A43" i="3"/>
  <c r="C29" i="3"/>
  <c r="G23" i="3"/>
  <c r="A21" i="3"/>
  <c r="H42" i="3"/>
  <c r="B40" i="3"/>
  <c r="D37" i="3"/>
  <c r="H31" i="3"/>
  <c r="D26" i="3"/>
  <c r="H20" i="3"/>
  <c r="G22" i="3"/>
  <c r="C33" i="3"/>
  <c r="AK17" i="4"/>
  <c r="AJ16" i="4"/>
  <c r="AJ15" i="4"/>
  <c r="AJ17" i="4" s="1"/>
  <c r="N15" i="4"/>
  <c r="N17" i="4" s="1"/>
  <c r="M16" i="4"/>
  <c r="AI15" i="4"/>
  <c r="AI17" i="4" s="1"/>
  <c r="M15" i="4"/>
  <c r="M17" i="4" s="1"/>
  <c r="AH15" i="4"/>
  <c r="AH17" i="4" s="1"/>
  <c r="L15" i="4"/>
  <c r="L17" i="4" s="1"/>
  <c r="AF15" i="4"/>
  <c r="AF17" i="4" s="1"/>
  <c r="I15" i="4"/>
  <c r="I17" i="4" s="1"/>
  <c r="AG15" i="4"/>
  <c r="AG17" i="4" s="1"/>
  <c r="K15" i="4"/>
  <c r="K17" i="4" s="1"/>
  <c r="J15" i="4"/>
  <c r="J17" i="4" s="1"/>
  <c r="AE16" i="4"/>
  <c r="AE15" i="4"/>
  <c r="AE17" i="4" s="1"/>
  <c r="AC15" i="4"/>
  <c r="AC17" i="4" s="1"/>
  <c r="G15" i="4"/>
  <c r="G17" i="4" s="1"/>
  <c r="AB16" i="4"/>
  <c r="AB15" i="4"/>
  <c r="AB17" i="4" s="1"/>
  <c r="AA15" i="4"/>
  <c r="AA17" i="4" s="1"/>
  <c r="Z15" i="4"/>
  <c r="Z17" i="4" s="1"/>
  <c r="F15" i="4"/>
  <c r="F17" i="4" s="1"/>
  <c r="AA16" i="4"/>
  <c r="E15" i="4"/>
  <c r="E17" i="4" s="1"/>
  <c r="Z16" i="4"/>
  <c r="D15" i="4"/>
  <c r="D17" i="4" s="1"/>
  <c r="E14" i="3"/>
  <c r="D43" i="3"/>
  <c r="AN17" i="4"/>
  <c r="E28" i="3"/>
  <c r="G33" i="3"/>
  <c r="C44" i="3"/>
  <c r="C15" i="4"/>
  <c r="C17" i="4" s="1"/>
  <c r="AQ16" i="4"/>
  <c r="D23" i="3"/>
  <c r="E23" i="3"/>
  <c r="A34" i="3"/>
  <c r="E44" i="3"/>
  <c r="C16" i="4"/>
  <c r="F19" i="3"/>
  <c r="H28" i="3"/>
  <c r="D39" i="3"/>
  <c r="H16" i="4"/>
  <c r="G19" i="3"/>
  <c r="A29" i="3"/>
  <c r="G44" i="3"/>
  <c r="F39" i="3"/>
  <c r="AL16" i="4"/>
  <c r="C37" i="3"/>
  <c r="AM16" i="4"/>
  <c r="A23" i="3"/>
  <c r="E33" i="3"/>
  <c r="AQ15" i="4"/>
  <c r="AQ17" i="4" s="1"/>
  <c r="D28" i="3"/>
  <c r="O13" i="4"/>
  <c r="C23" i="3"/>
  <c r="A39" i="3"/>
  <c r="AS15" i="4"/>
  <c r="AS17" i="4" s="1"/>
  <c r="F18" i="3"/>
  <c r="F28" i="3"/>
  <c r="H33" i="3"/>
  <c r="B39" i="3"/>
  <c r="D44" i="3"/>
  <c r="H15" i="4"/>
  <c r="H17" i="4" s="1"/>
  <c r="AT15" i="4"/>
  <c r="AT17" i="4" s="1"/>
  <c r="E19" i="3"/>
  <c r="G28" i="3"/>
  <c r="C39" i="3"/>
  <c r="O15" i="4"/>
  <c r="O17" i="4" s="1"/>
  <c r="AS16" i="4"/>
  <c r="B24" i="3"/>
  <c r="B34" i="3"/>
  <c r="F44" i="3"/>
  <c r="P15" i="4"/>
  <c r="P17" i="4" s="1"/>
  <c r="B12" i="2"/>
  <c r="A25" i="3"/>
  <c r="C34" i="3"/>
  <c r="E39" i="3"/>
  <c r="Q15" i="4"/>
  <c r="Q17" i="4" s="1"/>
  <c r="E14" i="2"/>
  <c r="H19" i="3"/>
  <c r="B25" i="3"/>
  <c r="F29" i="3"/>
  <c r="D34" i="3"/>
  <c r="H44" i="3"/>
  <c r="R15" i="4"/>
  <c r="R17" i="4" s="1"/>
  <c r="P16" i="4"/>
  <c r="A20" i="3"/>
  <c r="C25" i="3"/>
  <c r="E30" i="3"/>
  <c r="E34" i="3"/>
  <c r="G39" i="3"/>
  <c r="A45" i="3"/>
  <c r="S15" i="4"/>
  <c r="S17" i="4" s="1"/>
  <c r="Y22" i="4"/>
  <c r="Y21" i="4"/>
  <c r="Y20" i="4"/>
  <c r="Y19" i="4"/>
  <c r="Y18" i="4"/>
  <c r="E42" i="3"/>
  <c r="H22" i="3"/>
  <c r="D33" i="3"/>
  <c r="H37" i="3"/>
  <c r="H47" i="3"/>
  <c r="G38" i="3"/>
  <c r="B23" i="3"/>
  <c r="F33" i="3"/>
  <c r="AR15" i="4"/>
  <c r="AR17" i="4" s="1"/>
  <c r="D25" i="3"/>
  <c r="B35" i="3"/>
  <c r="B45" i="3"/>
  <c r="R16" i="4"/>
  <c r="C20" i="3"/>
  <c r="G30" i="3"/>
  <c r="C45" i="3"/>
  <c r="D20" i="3"/>
  <c r="D45" i="3"/>
  <c r="A28" i="3"/>
  <c r="G47" i="3"/>
  <c r="B28" i="3"/>
  <c r="F42" i="3"/>
  <c r="C28" i="3"/>
  <c r="G42" i="3"/>
  <c r="AO16" i="4"/>
  <c r="H38" i="3"/>
  <c r="AP16" i="4"/>
  <c r="Y23" i="4"/>
  <c r="A18" i="3"/>
  <c r="B20" i="3"/>
  <c r="F30" i="3"/>
  <c r="H39" i="3"/>
  <c r="T15" i="4"/>
  <c r="T17" i="4" s="1"/>
  <c r="E25" i="3"/>
  <c r="A36" i="3"/>
  <c r="A40" i="3"/>
  <c r="U15" i="4"/>
  <c r="U17" i="4" s="1"/>
  <c r="F25" i="3"/>
  <c r="H30" i="3"/>
  <c r="B36" i="3"/>
  <c r="F40" i="3"/>
  <c r="V15" i="4"/>
  <c r="V17" i="4" s="1"/>
  <c r="E20" i="3"/>
  <c r="G25" i="3"/>
  <c r="A31" i="3"/>
  <c r="C36" i="3"/>
  <c r="E41" i="3"/>
  <c r="E45" i="3"/>
  <c r="W15" i="4"/>
  <c r="U16" i="4"/>
  <c r="F20" i="3"/>
  <c r="H25" i="3"/>
  <c r="B31" i="3"/>
  <c r="D36" i="3"/>
  <c r="F41" i="3"/>
  <c r="B46" i="3"/>
  <c r="X15" i="4"/>
  <c r="X17" i="4" s="1"/>
  <c r="D21" i="3"/>
  <c r="B26" i="3"/>
  <c r="D31" i="3"/>
  <c r="F36" i="3"/>
  <c r="H41" i="3"/>
  <c r="B47" i="3"/>
  <c r="AD15" i="4"/>
  <c r="C20" i="2"/>
  <c r="C19" i="2"/>
  <c r="AM23" i="4" l="1"/>
  <c r="AM22" i="4"/>
  <c r="AM21" i="4"/>
  <c r="AM20" i="4"/>
  <c r="AM18" i="4"/>
  <c r="AM19" i="4"/>
  <c r="Z22" i="4"/>
  <c r="Z21" i="4"/>
  <c r="Z19" i="4"/>
  <c r="Z20" i="4"/>
  <c r="Z18" i="4"/>
  <c r="Z23" i="4"/>
  <c r="I16" i="4"/>
  <c r="H20" i="4"/>
  <c r="H19" i="4"/>
  <c r="H18" i="4"/>
  <c r="H21" i="4"/>
  <c r="H22" i="4"/>
  <c r="H23" i="4"/>
  <c r="AA21" i="4"/>
  <c r="AA20" i="4"/>
  <c r="AA19" i="4"/>
  <c r="AA18" i="4"/>
  <c r="AA23" i="4"/>
  <c r="AA22" i="4"/>
  <c r="AF16" i="4"/>
  <c r="AO23" i="4"/>
  <c r="AO22" i="4"/>
  <c r="AO21" i="4"/>
  <c r="AO20" i="4"/>
  <c r="AO19" i="4"/>
  <c r="AO18" i="4"/>
  <c r="AH16" i="4"/>
  <c r="R23" i="4"/>
  <c r="R22" i="4"/>
  <c r="R21" i="4"/>
  <c r="R19" i="4"/>
  <c r="R20" i="4"/>
  <c r="R18" i="4"/>
  <c r="AS23" i="4"/>
  <c r="AS21" i="4"/>
  <c r="AS22" i="4"/>
  <c r="AS20" i="4"/>
  <c r="AS19" i="4"/>
  <c r="AS18" i="4"/>
  <c r="K16" i="4"/>
  <c r="U23" i="4"/>
  <c r="U22" i="4"/>
  <c r="U21" i="4"/>
  <c r="U20" i="4"/>
  <c r="U19" i="4"/>
  <c r="U18" i="4"/>
  <c r="AP23" i="4"/>
  <c r="AP22" i="4"/>
  <c r="AP21" i="4"/>
  <c r="AP20" i="4"/>
  <c r="AP19" i="4"/>
  <c r="AP18" i="4"/>
  <c r="D16" i="4"/>
  <c r="C22" i="4"/>
  <c r="C20" i="4"/>
  <c r="C21" i="4"/>
  <c r="C19" i="4"/>
  <c r="C18" i="4"/>
  <c r="C23" i="4"/>
  <c r="L16" i="4"/>
  <c r="X16" i="4"/>
  <c r="AD17" i="4"/>
  <c r="AD16" i="4"/>
  <c r="O16" i="4"/>
  <c r="F16" i="4"/>
  <c r="AG16" i="4"/>
  <c r="AR16" i="4"/>
  <c r="J16" i="4"/>
  <c r="P23" i="4"/>
  <c r="P22" i="4"/>
  <c r="P18" i="4"/>
  <c r="P21" i="4"/>
  <c r="P19" i="4"/>
  <c r="P20" i="4"/>
  <c r="E16" i="4"/>
  <c r="AB21" i="4"/>
  <c r="AB20" i="4"/>
  <c r="AB19" i="4"/>
  <c r="AB22" i="4"/>
  <c r="AB23" i="4"/>
  <c r="AB18" i="4"/>
  <c r="AI16" i="4"/>
  <c r="T16" i="4"/>
  <c r="AQ22" i="4"/>
  <c r="AQ23" i="4"/>
  <c r="AQ21" i="4"/>
  <c r="AQ20" i="4"/>
  <c r="AQ19" i="4"/>
  <c r="AQ18" i="4"/>
  <c r="M23" i="4"/>
  <c r="M19" i="4"/>
  <c r="M18" i="4"/>
  <c r="M22" i="4"/>
  <c r="M21" i="4"/>
  <c r="M20" i="4"/>
  <c r="G16" i="4"/>
  <c r="AC16" i="4"/>
  <c r="S16" i="4"/>
  <c r="Q16" i="4"/>
  <c r="AT16" i="4"/>
  <c r="N16" i="4"/>
  <c r="AL22" i="4"/>
  <c r="AL23" i="4"/>
  <c r="AL21" i="4"/>
  <c r="AL20" i="4"/>
  <c r="AL19" i="4"/>
  <c r="AL18" i="4"/>
  <c r="W16" i="4"/>
  <c r="W17" i="4"/>
  <c r="V16" i="4"/>
  <c r="AE19" i="4"/>
  <c r="AE18" i="4"/>
  <c r="AE20" i="4"/>
  <c r="AE22" i="4"/>
  <c r="AE21" i="4"/>
  <c r="AE23" i="4"/>
  <c r="AJ23" i="4"/>
  <c r="AJ22" i="4"/>
  <c r="AJ21" i="4"/>
  <c r="AJ19" i="4"/>
  <c r="AJ18" i="4"/>
  <c r="AJ20" i="4"/>
  <c r="L18" i="4" l="1"/>
  <c r="L19" i="4"/>
  <c r="L21" i="4"/>
  <c r="L23" i="4"/>
  <c r="L20" i="4"/>
  <c r="L22" i="4"/>
  <c r="AI23" i="4"/>
  <c r="AI22" i="4"/>
  <c r="AI18" i="4"/>
  <c r="AI20" i="4"/>
  <c r="AI19" i="4"/>
  <c r="AI21" i="4"/>
  <c r="AT23" i="4"/>
  <c r="AT22" i="4"/>
  <c r="AT21" i="4"/>
  <c r="AT20" i="4"/>
  <c r="AT18" i="4"/>
  <c r="AT19" i="4"/>
  <c r="E21" i="4"/>
  <c r="E19" i="4"/>
  <c r="E20" i="4"/>
  <c r="E18" i="4"/>
  <c r="E23" i="4"/>
  <c r="E22" i="4"/>
  <c r="G20" i="4"/>
  <c r="G18" i="4"/>
  <c r="G19" i="4"/>
  <c r="G22" i="4"/>
  <c r="G21" i="4"/>
  <c r="G23" i="4"/>
  <c r="J19" i="4"/>
  <c r="J18" i="4"/>
  <c r="J20" i="4"/>
  <c r="J21" i="4"/>
  <c r="J23" i="4"/>
  <c r="J22" i="4"/>
  <c r="N23" i="4"/>
  <c r="N18" i="4"/>
  <c r="N19" i="4"/>
  <c r="N20" i="4"/>
  <c r="N22" i="4"/>
  <c r="N21" i="4"/>
  <c r="S23" i="4"/>
  <c r="S22" i="4"/>
  <c r="S21" i="4"/>
  <c r="S20" i="4"/>
  <c r="S19" i="4"/>
  <c r="S18" i="4"/>
  <c r="AC20" i="4"/>
  <c r="AC19" i="4"/>
  <c r="AC18" i="4"/>
  <c r="AC22" i="4"/>
  <c r="AC21" i="4"/>
  <c r="AC23" i="4"/>
  <c r="D22" i="4"/>
  <c r="D21" i="4"/>
  <c r="D19" i="4"/>
  <c r="D20" i="4"/>
  <c r="D18" i="4"/>
  <c r="D23" i="4"/>
  <c r="I19" i="4"/>
  <c r="I18" i="4"/>
  <c r="I21" i="4"/>
  <c r="I22" i="4"/>
  <c r="I20" i="4"/>
  <c r="I23" i="4"/>
  <c r="AH18" i="4"/>
  <c r="AH23" i="4"/>
  <c r="AH22" i="4"/>
  <c r="AH21" i="4"/>
  <c r="AH20" i="4"/>
  <c r="AH19" i="4"/>
  <c r="AR23" i="4"/>
  <c r="AR22" i="4"/>
  <c r="AR21" i="4"/>
  <c r="AR19" i="4"/>
  <c r="AR20" i="4"/>
  <c r="AR18" i="4"/>
  <c r="V21" i="4"/>
  <c r="V23" i="4"/>
  <c r="V22" i="4"/>
  <c r="V20" i="4"/>
  <c r="V19" i="4"/>
  <c r="V18" i="4"/>
  <c r="AG18" i="4"/>
  <c r="AG23" i="4"/>
  <c r="AG20" i="4"/>
  <c r="AG22" i="4"/>
  <c r="AG21" i="4"/>
  <c r="AG19" i="4"/>
  <c r="F21" i="4"/>
  <c r="F20" i="4"/>
  <c r="F19" i="4"/>
  <c r="F22" i="4"/>
  <c r="F23" i="4"/>
  <c r="F18" i="4"/>
  <c r="W23" i="4"/>
  <c r="W22" i="4"/>
  <c r="W21" i="4"/>
  <c r="W20" i="4"/>
  <c r="W19" i="4"/>
  <c r="W18" i="4"/>
  <c r="O23" i="4"/>
  <c r="O22" i="4"/>
  <c r="O18" i="4"/>
  <c r="O20" i="4"/>
  <c r="O19" i="4"/>
  <c r="O21" i="4"/>
  <c r="AF19" i="4"/>
  <c r="AF18" i="4"/>
  <c r="AF23" i="4"/>
  <c r="AF21" i="4"/>
  <c r="AF22" i="4"/>
  <c r="AF20" i="4"/>
  <c r="Q23" i="4"/>
  <c r="Q22" i="4"/>
  <c r="Q21" i="4"/>
  <c r="Q18" i="4"/>
  <c r="Q20" i="4"/>
  <c r="Q19" i="4"/>
  <c r="AD20" i="4"/>
  <c r="AD19" i="4"/>
  <c r="AD18" i="4"/>
  <c r="AD23" i="4"/>
  <c r="AD22" i="4"/>
  <c r="AD21" i="4"/>
  <c r="K18" i="4"/>
  <c r="K20" i="4"/>
  <c r="K19" i="4"/>
  <c r="K23" i="4"/>
  <c r="K22" i="4"/>
  <c r="K21" i="4"/>
  <c r="T22" i="4"/>
  <c r="T23" i="4"/>
  <c r="T21" i="4"/>
  <c r="T20" i="4"/>
  <c r="T19" i="4"/>
  <c r="T18" i="4"/>
  <c r="X23" i="4"/>
  <c r="X22" i="4"/>
  <c r="X21" i="4"/>
  <c r="X20" i="4"/>
  <c r="X19" i="4"/>
  <c r="X18" i="4"/>
</calcChain>
</file>

<file path=xl/sharedStrings.xml><?xml version="1.0" encoding="utf-8"?>
<sst xmlns="http://schemas.openxmlformats.org/spreadsheetml/2006/main" count="283" uniqueCount="178">
  <si>
    <t>Vorhaben und Massnahmen</t>
  </si>
  <si>
    <t>Toolbox Sportkoordination · Phase 5 Umsetzung und Kontrolle</t>
  </si>
  <si>
    <t>Wofür dieses Tool</t>
  </si>
  <si>
    <t>Das Tool führt Projektportfolio, Massnahmenplan und Reporting zusammen. Erfasst wird einmal, im Blatt</t>
  </si>
  <si>
    <t>«Vorhaben». Daraus entstehen automatisch drei Sichten: die Übersicht mit Kennzahlen, die Zeitachse über</t>
  </si>
  <si>
    <t>24 Monate und die Druckversion als fertiger Tätigkeitsbericht.</t>
  </si>
  <si>
    <t>Der Status bildet den ganzen Lebenszyklus ab – von der Idee bis zum Abschluss.</t>
  </si>
  <si>
    <t>So gehen Sie vor</t>
  </si>
  <si>
    <t>1.</t>
  </si>
  <si>
    <t>Pro Vorhaben eine Zeile, unabhängig von der Grösse. Auch Ideen werden hier erfasst.</t>
  </si>
  <si>
    <t>2.</t>
  </si>
  <si>
    <t>Ampel selbst setzen: Grün läuft nach Plan, Orange steht unter Beobachtung, Rot braucht einen Entscheid.</t>
  </si>
  <si>
    <t>3.</t>
  </si>
  <si>
    <t>Die Spalte «Ampel-Vorschlag» rechnet aus Terminen, Fortschritt und Budget eine Einschätzung. Sie ist ein Hinweis, keine Vorgabe – weicht sie von der gesetzten Ampel ab, lohnt sich ein Blick.</t>
  </si>
  <si>
    <t>4.</t>
  </si>
  <si>
    <t>«Stand / Kommentar» in zwei bis drei Sätzen führen. Dieser Text erscheint im Bericht und ist dort der wichtigste Inhalt.</t>
  </si>
  <si>
    <t>5.</t>
  </si>
  <si>
    <t>Für den Bericht das Blatt «Druckversion» öffnen, Titel und Stand eintragen, Filter setzen und drucken.</t>
  </si>
  <si>
    <t>6.</t>
  </si>
  <si>
    <t>Die Zeitachse zeigt Überlagerungen. Raster und Startpunkt sind einstellbar.</t>
  </si>
  <si>
    <t>Legende</t>
  </si>
  <si>
    <t>Hellgrün</t>
  </si>
  <si>
    <t>Eingabefeld – hier tragen Sie ein.</t>
  </si>
  <si>
    <t>Grau</t>
  </si>
  <si>
    <t>Berechnetes Feld – nicht überschreiben, sonst geht die Formel verloren.</t>
  </si>
  <si>
    <t>Ampel-Vorschlag</t>
  </si>
  <si>
    <t>Rot bei überfälligem Termin, überschrittenem Endtermin oder Kostenüberschreitung über zehn Prozent. Orange, wenn der Zeitverlauf dem Fortschritt um mehr als zwanzig Prozentpunkte vorausläuft oder ein Termin in den nächsten vierzehn Tagen fällt.</t>
  </si>
  <si>
    <t>Druckversion</t>
  </si>
  <si>
    <t>Rein darstellend. Die Filter zeigen «alle» oder eine Auswahl – etwa nur die roten Vorhaben für eine Krisensitzung oder nur ein Handlungsfeld für die zuständige Kommission.</t>
  </si>
  <si>
    <t>Raster</t>
  </si>
  <si>
    <t>Die Zeitachse hat 44 Spalten. Monate zeigen knapp vier Jahre, Quartale elf, Halbjahre zweiundzwanzig. Für die Jahresplanung Monate, für die Infrastrukturplanung Quartale.</t>
  </si>
  <si>
    <t>Druckformat Zeitachse</t>
  </si>
  <si>
    <t>Die Zeitachse ist für A3 quer eingerichtet. Auf A4 wird sie sehr klein – am Bildschirm bleibt sie in jedem Format lesbar.</t>
  </si>
  <si>
    <t>Treffer und Druck-Nr</t>
  </si>
  <si>
    <t>Zwei Hilfsspalten ganz rechts im Blatt «Vorhaben». Sie steuern den Filter der Druckversion und dürfen nicht gelöscht werden.</t>
  </si>
  <si>
    <t>Hinweis</t>
  </si>
  <si>
    <t>Wenige, realistische Vorhaben wirken mehr als eine lange Liste. Sistierte und abgeschlossene</t>
  </si>
  <si>
    <t>Vorhaben stehen lassen statt löschen – sie sind die Grundlage für den Jahresbericht.</t>
  </si>
  <si>
    <t>Die Ampel ist eine Einschätzung der verantwortlichen Person. Sie ersetzt keine Prüfung, macht aber</t>
  </si>
  <si>
    <t>eine Haltung sichtbar und damit besprechbar. Anwendung in eigener Verantwortung.</t>
  </si>
  <si>
    <t>© 2026 Sven Brun · studio13nord.ch · Version 1.0 / September 2026</t>
  </si>
  <si>
    <t>Übersicht</t>
  </si>
  <si>
    <t>Berechnet sich automatisch aus dem Blatt «Vorhaben».</t>
  </si>
  <si>
    <t>Vorhaben total</t>
  </si>
  <si>
    <t>Finanzen</t>
  </si>
  <si>
    <t>CHF</t>
  </si>
  <si>
    <t>davon regional</t>
  </si>
  <si>
    <t>Budget total</t>
  </si>
  <si>
    <t>überfällig</t>
  </si>
  <si>
    <t>Ist total</t>
  </si>
  <si>
    <t>Endtermin vorbei</t>
  </si>
  <si>
    <t>Rest</t>
  </si>
  <si>
    <t>ohne Verantwortliche</t>
  </si>
  <si>
    <t>Ausschöpfung</t>
  </si>
  <si>
    <t>mittlerer Fortschritt</t>
  </si>
  <si>
    <t>Ampel</t>
  </si>
  <si>
    <t>Vorhaben</t>
  </si>
  <si>
    <t>Vorschlag</t>
  </si>
  <si>
    <t>Handlungsfeld</t>
  </si>
  <si>
    <t>Grün</t>
  </si>
  <si>
    <t>Vernetzung</t>
  </si>
  <si>
    <t>Orange</t>
  </si>
  <si>
    <t>Kommunikation</t>
  </si>
  <si>
    <t>Rot</t>
  </si>
  <si>
    <t>Beratung</t>
  </si>
  <si>
    <t>Weicht die gesetzte Ampel vom Vorschlag ab, lohnt sich ein Blick auf die Zeile.</t>
  </si>
  <si>
    <t>Projekte</t>
  </si>
  <si>
    <t>Status</t>
  </si>
  <si>
    <t>Idee</t>
  </si>
  <si>
    <t>In Planung</t>
  </si>
  <si>
    <t>Laufend</t>
  </si>
  <si>
    <t>Abgeschlossen</t>
  </si>
  <si>
    <t>Sistiert</t>
  </si>
  <si>
    <t>Tätigkeitsbericht</t>
  </si>
  <si>
    <t>Erzeugt sich automatisch aus dem Blatt «Vorhaben». Filter unten einstellen, dann drucken.</t>
  </si>
  <si>
    <t>Berichtstitel</t>
  </si>
  <si>
    <t>Tätigkeitsbericht Sportkoordination 2027</t>
  </si>
  <si>
    <t>Stand / Verfasst von</t>
  </si>
  <si>
    <t>Stand 30.06.2027, Sven Brun</t>
  </si>
  <si>
    <t>Filter Handlungsfeld</t>
  </si>
  <si>
    <t>alle</t>
  </si>
  <si>
    <t>«alle» zeigt sämtliche Vorhaben. Die Auswahl wirkt sofort auf die Tabelle unten.</t>
  </si>
  <si>
    <t>Filter Ampel</t>
  </si>
  <si>
    <t>Vorhaben im Bericht</t>
  </si>
  <si>
    <t>Filter Status</t>
  </si>
  <si>
    <t>Verantwortlich</t>
  </si>
  <si>
    <t>Zeitraum</t>
  </si>
  <si>
    <t>Ziel und erwartete Wirkung</t>
  </si>
  <si>
    <t>Stand / Kommentar</t>
  </si>
  <si>
    <t>Nächster Schritt</t>
  </si>
  <si>
    <t>läuft nach Plan</t>
  </si>
  <si>
    <t>Verzögerung oder Abweichung, unter Beobachtung</t>
  </si>
  <si>
    <t>Termin, Budget oder Ziel gefährdet – Entscheid nötig</t>
  </si>
  <si>
    <t>Zeitachse</t>
  </si>
  <si>
    <t>Baut sich automatisch aus Start und Ende auf. Raster wählen: Monate, Quartale oder Halbjahre.</t>
  </si>
  <si>
    <t>Erste Periode ab</t>
  </si>
  <si>
    <t>44 Spalten. Monate zeigen knapp 4 Jahre, Quartale 11 Jahre, Halbjahre 22 Jahre.</t>
  </si>
  <si>
    <t>Quartale</t>
  </si>
  <si>
    <t>Monate je Spalte</t>
  </si>
  <si>
    <t>Dargestellter Zeitraum</t>
  </si>
  <si>
    <t>Periodenbeginn</t>
  </si>
  <si>
    <t>Periodenende</t>
  </si>
  <si>
    <t>Nr</t>
  </si>
  <si>
    <t>V</t>
  </si>
  <si>
    <t>K</t>
  </si>
  <si>
    <t>B</t>
  </si>
  <si>
    <t>P</t>
  </si>
  <si>
    <t>Vorhaben ohne Enddatum laufen unbefristet und werden bis zum Ende der Zeitachse dargestellt.</t>
  </si>
  <si>
    <t>Ein Vorhaben pro Zeile – von der Idee bis zum Abschluss. Hellgrüne Felder sind Eingabefelder.</t>
  </si>
  <si>
    <t>Kurzbeschrieb</t>
  </si>
  <si>
    <t>Priorität</t>
  </si>
  <si>
    <t>Regional</t>
  </si>
  <si>
    <t>Start</t>
  </si>
  <si>
    <t>Ende</t>
  </si>
  <si>
    <t>Fortschritt</t>
  </si>
  <si>
    <t>Budget (CHF)</t>
  </si>
  <si>
    <t>Ist (CHF)</t>
  </si>
  <si>
    <t>Rest (CHF)</t>
  </si>
  <si>
    <t>Output (Aktivität)</t>
  </si>
  <si>
    <t>Outcome (Nutzung)</t>
  </si>
  <si>
    <t>Termin</t>
  </si>
  <si>
    <t>Treffer</t>
  </si>
  <si>
    <t>Druck-Nr</t>
  </si>
  <si>
    <t>Sportanlagenkonzept</t>
  </si>
  <si>
    <t>Bestandesaufnahme und Bedarfsplanung aller Anlagen</t>
  </si>
  <si>
    <t>Entscheidungsgrundlage für Investitionen bis 2035</t>
  </si>
  <si>
    <t>1 hoch</t>
  </si>
  <si>
    <t>Ja</t>
  </si>
  <si>
    <t>Sportkoordination</t>
  </si>
  <si>
    <t>Inventar der 34 Anlagen erstellt, Bedarfserhebung bei Vereinen läuft. Zeitplan wird eingehalten.</t>
  </si>
  <si>
    <t>Inventar und Bedarfsbericht</t>
  </si>
  <si>
    <t>Beschluss über drei Investitionen</t>
  </si>
  <si>
    <t>Workshop mit Gemeinden ansetzen</t>
  </si>
  <si>
    <t>Freiwilliger Schulsport</t>
  </si>
  <si>
    <t>J+S-Verantwortliche einsetzen, erstes Programm aufbauen</t>
  </si>
  <si>
    <t>Durchgehendes Angebot für Kinder von 6 bis 12</t>
  </si>
  <si>
    <t>Nein</t>
  </si>
  <si>
    <t>Schulleitung</t>
  </si>
  <si>
    <t>Vier Kurse gestartet, Nachfrage höher als erwartet. Zweite Leitungsperson gefunden.</t>
  </si>
  <si>
    <t>8 Kurse pro Jahr</t>
  </si>
  <si>
    <t>Teilnehmende pro Kurs, Anteil ohne Verein</t>
  </si>
  <si>
    <t>J+S-Coach bestimmen</t>
  </si>
  <si>
    <t>ERFA Vereine</t>
  </si>
  <si>
    <t>Zwei Austauschtreffen pro Jahr mit allen Vereinen</t>
  </si>
  <si>
    <t>Vereine kennen sich und arbeiten enger zusammen</t>
  </si>
  <si>
    <t>2 mittel</t>
  </si>
  <si>
    <t>Erstes Treffen mit 18 von 24 Vereinen durchgeführt. Rückmeldungen durchwegs positiv.</t>
  </si>
  <si>
    <t>2 ERFA pro Jahr</t>
  </si>
  <si>
    <t>Teilnahmequote der Vereine</t>
  </si>
  <si>
    <t>Datum Herbsttreffen fixieren</t>
  </si>
  <si>
    <t>Wertschätzungsanlass</t>
  </si>
  <si>
    <t>Sportlerehrung im Zeichen der Wertschätzung</t>
  </si>
  <si>
    <t>Freiwillige fühlen sich gesehen</t>
  </si>
  <si>
    <t>Sportkommission</t>
  </si>
  <si>
    <t>Lokal noch nicht reserviert, Termin kollidiert möglicherweise mit dem Gemeindefest.</t>
  </si>
  <si>
    <t>1 Anlass pro Jahr</t>
  </si>
  <si>
    <t>Anzahl teilnehmender Vereine</t>
  </si>
  <si>
    <t>Lokal reservieren</t>
  </si>
  <si>
    <t>Angebotsübersicht online</t>
  </si>
  <si>
    <t>Alle Sport- und Bewegungsangebote an einem Ort</t>
  </si>
  <si>
    <t>Bevölkerung findet Angebote ohne Nachfragen</t>
  </si>
  <si>
    <t>Offerten liegen deutlich über Budget. Entscheid des Gremiums über Reduktion des Umfangs nötig.</t>
  </si>
  <si>
    <t>Website online</t>
  </si>
  <si>
    <t>Zugriffe pro Monat</t>
  </si>
  <si>
    <t>Entscheidvorlage für das Gremium erstellen</t>
  </si>
  <si>
    <t>Erstberatung Vereine</t>
  </si>
  <si>
    <t>Kostenlose Kurzberatung zu Gesuchen und Anlagennutzung</t>
  </si>
  <si>
    <t>Vereine finden schneller die richtige Stelle</t>
  </si>
  <si>
    <t>3 tief</t>
  </si>
  <si>
    <t>14 Beratungen im ersten Halbjahr, Nachfrage stabil.</t>
  </si>
  <si>
    <t>Anzahl Beratungen</t>
  </si>
  <si>
    <t>Zufriedenheit der Vereine</t>
  </si>
  <si>
    <t>Angebot im Newsletter ankündigen</t>
  </si>
  <si>
    <t>Listen</t>
  </si>
  <si>
    <t>Diese Werte erscheinen als Dropdown. Ergänzen oder ändern Sie sie hier.</t>
  </si>
  <si>
    <t>Monate</t>
  </si>
  <si>
    <t>offen</t>
  </si>
  <si>
    <t>Halbjahre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</si>
</sst>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23" x14ac:knownFonts="1">
    <font>
      <sz val="11"/>
      <color theme="1"/>
      <name val="Calibri"/>
      <family val="2"/>
      <charset val="1"/>
    </font>
    <font>
      <b/>
      <sz val="15"/>
      <color rgb="FF0D1B2A"/>
      <name val="Arial"/>
      <charset val="1"/>
    </font>
    <font>
      <sz val="9.5"/>
      <color rgb="FF5A6672"/>
      <name val="Arial"/>
      <charset val="1"/>
    </font>
    <font>
      <b/>
      <sz val="11"/>
      <color rgb="FF0D1B2A"/>
      <name val="Arial"/>
      <charset val="1"/>
    </font>
    <font>
      <sz val="10.5"/>
      <color rgb="FF1B2733"/>
      <name val="Arial"/>
      <charset val="1"/>
    </font>
    <font>
      <b/>
      <sz val="10.5"/>
      <color rgb="FF1B2733"/>
      <name val="Arial"/>
      <charset val="1"/>
    </font>
    <font>
      <sz val="8"/>
      <color rgb="FF5A6672"/>
      <name val="Arial"/>
      <charset val="1"/>
    </font>
    <font>
      <b/>
      <sz val="10"/>
      <color rgb="FF1B2733"/>
      <name val="Arial"/>
      <charset val="1"/>
    </font>
    <font>
      <b/>
      <sz val="10"/>
      <color rgb="FFFFFFFF"/>
      <name val="Arial"/>
      <charset val="1"/>
    </font>
    <font>
      <sz val="10"/>
      <color rgb="FF1B2733"/>
      <name val="Arial"/>
      <charset val="1"/>
    </font>
    <font>
      <sz val="10"/>
      <color rgb="FF5A6672"/>
      <name val="Arial"/>
      <charset val="1"/>
    </font>
    <font>
      <i/>
      <sz val="9.5"/>
      <color rgb="FF5A6672"/>
      <name val="Arial"/>
      <charset val="1"/>
    </font>
    <font>
      <b/>
      <sz val="10"/>
      <color rgb="FF0D1B2A"/>
      <name val="Arial"/>
      <charset val="1"/>
    </font>
    <font>
      <sz val="9.5"/>
      <color rgb="FF1B2733"/>
      <name val="Arial"/>
      <charset val="1"/>
    </font>
    <font>
      <b/>
      <sz val="9.5"/>
      <color rgb="FF1B2733"/>
      <name val="Arial"/>
      <charset val="1"/>
    </font>
    <font>
      <b/>
      <sz val="9"/>
      <color rgb="FFFFFFFF"/>
      <name val="Arial"/>
      <charset val="1"/>
    </font>
    <font>
      <sz val="7"/>
      <color rgb="FF5A6672"/>
      <name val="Arial"/>
      <charset val="1"/>
    </font>
    <font>
      <b/>
      <sz val="8"/>
      <color rgb="FFFFFFFF"/>
      <name val="Arial"/>
      <charset val="1"/>
    </font>
    <font>
      <b/>
      <sz val="8"/>
      <color rgb="FF1B2733"/>
      <name val="Arial"/>
      <charset val="1"/>
    </font>
    <font>
      <b/>
      <sz val="9"/>
      <color rgb="FF0D1B2A"/>
      <name val="Arial"/>
      <charset val="1"/>
    </font>
    <font>
      <i/>
      <sz val="9"/>
      <color rgb="FF5A6672"/>
      <name val="Arial"/>
      <charset val="1"/>
    </font>
    <font>
      <b/>
      <sz val="10"/>
      <color rgb="FFB23A48"/>
      <name val="Arial"/>
      <charset val="1"/>
    </font>
    <font>
      <sz val="10"/>
      <name val="Arial"/>
      <charset val="1"/>
    </font>
  </fonts>
  <fills count="12">
    <fill>
      <patternFill patternType="none"/>
    </fill>
    <fill>
      <patternFill patternType="gray125"/>
    </fill>
    <fill>
      <patternFill patternType="solid">
        <fgColor rgb="FF3FE0B8"/>
        <bgColor rgb="FF22CFA0"/>
      </patternFill>
    </fill>
    <fill>
      <patternFill patternType="solid">
        <fgColor rgb="FFEAFBF5"/>
        <bgColor rgb="FFF2F4F6"/>
      </patternFill>
    </fill>
    <fill>
      <patternFill patternType="solid">
        <fgColor rgb="FFF2F4F6"/>
        <bgColor rgb="FFEAFBF5"/>
      </patternFill>
    </fill>
    <fill>
      <patternFill patternType="solid">
        <fgColor rgb="FF0D1B2A"/>
        <bgColor rgb="FF1B2733"/>
      </patternFill>
    </fill>
    <fill>
      <patternFill patternType="solid">
        <fgColor rgb="FF1FA97A"/>
        <bgColor rgb="FF22CFA0"/>
      </patternFill>
    </fill>
    <fill>
      <patternFill patternType="solid">
        <fgColor rgb="FFE8A33D"/>
        <bgColor rgb="FFFF8080"/>
      </patternFill>
    </fill>
    <fill>
      <patternFill patternType="solid">
        <fgColor rgb="FFC8452F"/>
        <bgColor rgb="FFB23A48"/>
      </patternFill>
    </fill>
    <fill>
      <patternFill patternType="solid">
        <fgColor rgb="FF22CFA0"/>
        <bgColor rgb="FF3FE0B8"/>
      </patternFill>
    </fill>
    <fill>
      <patternFill patternType="solid">
        <fgColor rgb="FFA7E8DC"/>
        <bgColor rgb="FFC9D6E0"/>
      </patternFill>
    </fill>
    <fill>
      <patternFill patternType="solid">
        <fgColor rgb="FFC9D6E0"/>
        <bgColor rgb="FFD5DAE0"/>
      </patternFill>
    </fill>
  </fills>
  <borders count="2">
    <border>
      <left/>
      <right/>
      <top/>
      <bottom/>
      <diagonal/>
    </border>
    <border>
      <left style="thin">
        <color rgb="FFD5DAE0"/>
      </left>
      <right style="thin">
        <color rgb="FFD5DAE0"/>
      </right>
      <top style="thin">
        <color rgb="FFD5DAE0"/>
      </top>
      <bottom style="thin">
        <color rgb="FFD5DAE0"/>
      </bottom>
      <diagonal/>
    </border>
  </borders>
  <cellStyleXfs count="1">
    <xf numFmtId="0" fontId="0" fillId="0" borderId="0"/>
  </cellStyleXfs>
  <cellXfs count="61">
    <xf numFmtId="0" fontId="0" fillId="0" borderId="0" xfId="0"/>
    <xf numFmtId="0" fontId="7" fillId="4" borderId="1" xfId="0" applyFont="1" applyFill="1" applyBorder="1" applyAlignment="1">
      <alignment horizontal="center" vertical="top"/>
    </xf>
    <xf numFmtId="0" fontId="9" fillId="4" borderId="1" xfId="0" applyFont="1" applyFill="1" applyBorder="1" applyAlignment="1">
      <alignment horizontal="center" vertical="top"/>
    </xf>
    <xf numFmtId="0" fontId="9" fillId="3" borderId="1" xfId="0" applyFont="1" applyFill="1" applyBorder="1" applyAlignment="1">
      <alignment horizontal="center" vertical="top"/>
    </xf>
    <xf numFmtId="17" fontId="9" fillId="3" borderId="1" xfId="0" applyNumberFormat="1" applyFont="1" applyFill="1" applyBorder="1" applyAlignment="1">
      <alignment horizontal="center" vertical="top"/>
    </xf>
    <xf numFmtId="0" fontId="9" fillId="3" borderId="1" xfId="0" applyFont="1" applyFill="1" applyBorder="1" applyAlignment="1">
      <alignment vertical="top"/>
    </xf>
    <xf numFmtId="0" fontId="1" fillId="0" borderId="0" xfId="0" applyFont="1"/>
    <xf numFmtId="0" fontId="2" fillId="0" borderId="0" xfId="0" applyFont="1"/>
    <xf numFmtId="0" fontId="0" fillId="2" borderId="0" xfId="0" applyFill="1"/>
    <xf numFmtId="0" fontId="3" fillId="0" borderId="0" xfId="0" applyFont="1"/>
    <xf numFmtId="0" fontId="4" fillId="0" borderId="0" xfId="0" applyFont="1"/>
    <xf numFmtId="0" fontId="5" fillId="0" borderId="0" xfId="0" applyFont="1"/>
    <xf numFmtId="0" fontId="5" fillId="3" borderId="1" xfId="0" applyFont="1" applyFill="1" applyBorder="1"/>
    <xf numFmtId="0" fontId="5" fillId="4" borderId="1" xfId="0" applyFont="1" applyFill="1" applyBorder="1"/>
    <xf numFmtId="0" fontId="6" fillId="0" borderId="0" xfId="0" applyFont="1"/>
    <xf numFmtId="0" fontId="7" fillId="0" borderId="1" xfId="0" applyFont="1" applyBorder="1"/>
    <xf numFmtId="0" fontId="7" fillId="4" borderId="1" xfId="0" applyFont="1" applyFill="1" applyBorder="1"/>
    <xf numFmtId="0" fontId="8" fillId="5" borderId="1" xfId="0" applyFont="1" applyFill="1" applyBorder="1"/>
    <xf numFmtId="0" fontId="9" fillId="0" borderId="1" xfId="0" applyFont="1" applyBorder="1"/>
    <xf numFmtId="3" fontId="7" fillId="4" borderId="1" xfId="0" applyNumberFormat="1" applyFont="1" applyFill="1" applyBorder="1"/>
    <xf numFmtId="37" fontId="7" fillId="4" borderId="1" xfId="0" applyNumberFormat="1" applyFont="1" applyFill="1" applyBorder="1"/>
    <xf numFmtId="9" fontId="7" fillId="4" borderId="1" xfId="0" applyNumberFormat="1" applyFont="1" applyFill="1" applyBorder="1"/>
    <xf numFmtId="0" fontId="8" fillId="6" borderId="1" xfId="0" applyFont="1" applyFill="1" applyBorder="1" applyAlignment="1">
      <alignment horizontal="center"/>
    </xf>
    <xf numFmtId="0" fontId="7" fillId="4" borderId="1" xfId="0" applyFont="1" applyFill="1" applyBorder="1" applyAlignment="1">
      <alignment horizontal="center" vertical="top"/>
    </xf>
    <xf numFmtId="0" fontId="10" fillId="4" borderId="1" xfId="0" applyFont="1" applyFill="1" applyBorder="1" applyAlignment="1">
      <alignment horizontal="center" vertical="top"/>
    </xf>
    <xf numFmtId="0" fontId="9" fillId="4" borderId="1" xfId="0" applyFont="1" applyFill="1" applyBorder="1" applyAlignment="1">
      <alignment vertical="top"/>
    </xf>
    <xf numFmtId="0" fontId="8" fillId="7" borderId="1" xfId="0" applyFont="1" applyFill="1" applyBorder="1" applyAlignment="1">
      <alignment horizontal="center"/>
    </xf>
    <xf numFmtId="0" fontId="8" fillId="8" borderId="1" xfId="0" applyFont="1" applyFill="1" applyBorder="1" applyAlignment="1">
      <alignment horizontal="center"/>
    </xf>
    <xf numFmtId="0" fontId="11" fillId="0" borderId="0" xfId="0" applyFont="1"/>
    <xf numFmtId="0" fontId="12" fillId="0" borderId="0" xfId="0" applyFont="1"/>
    <xf numFmtId="0" fontId="9" fillId="3" borderId="1" xfId="0" applyFont="1" applyFill="1" applyBorder="1" applyAlignment="1">
      <alignment vertical="top"/>
    </xf>
    <xf numFmtId="0" fontId="9" fillId="3" borderId="1" xfId="0" applyFont="1" applyFill="1" applyBorder="1" applyAlignment="1">
      <alignment horizontal="center" vertical="top"/>
    </xf>
    <xf numFmtId="0" fontId="8" fillId="5" borderId="1" xfId="0" applyFont="1" applyFill="1" applyBorder="1" applyAlignment="1">
      <alignment horizontal="left" vertical="center" wrapText="1"/>
    </xf>
    <xf numFmtId="0" fontId="13" fillId="0" borderId="1" xfId="0" applyFont="1" applyBorder="1" applyAlignment="1">
      <alignment vertical="top" wrapText="1"/>
    </xf>
    <xf numFmtId="0" fontId="14" fillId="0" borderId="1" xfId="0" applyFont="1" applyBorder="1" applyAlignment="1">
      <alignment vertical="top" wrapText="1"/>
    </xf>
    <xf numFmtId="0" fontId="13" fillId="0" borderId="1" xfId="0" applyFont="1" applyBorder="1" applyAlignment="1">
      <alignment horizontal="center" vertical="top" wrapText="1"/>
    </xf>
    <xf numFmtId="0" fontId="15" fillId="6" borderId="1" xfId="0" applyFont="1" applyFill="1" applyBorder="1" applyAlignment="1">
      <alignment horizontal="center"/>
    </xf>
    <xf numFmtId="0" fontId="9" fillId="0" borderId="0" xfId="0" applyFont="1"/>
    <xf numFmtId="0" fontId="15" fillId="7" borderId="1" xfId="0" applyFont="1" applyFill="1" applyBorder="1" applyAlignment="1">
      <alignment horizontal="center"/>
    </xf>
    <xf numFmtId="0" fontId="15" fillId="8" borderId="1" xfId="0" applyFont="1" applyFill="1" applyBorder="1" applyAlignment="1">
      <alignment horizontal="center"/>
    </xf>
    <xf numFmtId="0" fontId="12" fillId="0" borderId="0" xfId="0" applyFont="1" applyAlignment="1">
      <alignment horizontal="right" vertical="center"/>
    </xf>
    <xf numFmtId="0" fontId="10" fillId="0" borderId="0" xfId="0" applyFont="1" applyAlignment="1">
      <alignment horizontal="right" vertical="center"/>
    </xf>
    <xf numFmtId="164" fontId="16" fillId="0" borderId="0" xfId="0" applyNumberFormat="1" applyFont="1" applyAlignment="1">
      <alignment horizontal="center"/>
    </xf>
    <xf numFmtId="0" fontId="8" fillId="5" borderId="1" xfId="0" applyFont="1" applyFill="1" applyBorder="1" applyAlignment="1">
      <alignment horizontal="left" vertical="center"/>
    </xf>
    <xf numFmtId="0" fontId="17" fillId="5" borderId="1" xfId="0" applyFont="1" applyFill="1" applyBorder="1" applyAlignment="1">
      <alignment horizontal="center" vertical="center"/>
    </xf>
    <xf numFmtId="0" fontId="9" fillId="4" borderId="1" xfId="0" applyFont="1" applyFill="1" applyBorder="1" applyAlignment="1">
      <alignment vertical="top" wrapText="1"/>
    </xf>
    <xf numFmtId="0" fontId="18" fillId="0" borderId="1" xfId="0" applyFont="1" applyBorder="1" applyAlignment="1">
      <alignment horizontal="center" vertical="center"/>
    </xf>
    <xf numFmtId="0" fontId="19" fillId="9" borderId="1" xfId="0" applyFont="1" applyFill="1" applyBorder="1" applyAlignment="1">
      <alignment horizontal="center"/>
    </xf>
    <xf numFmtId="0" fontId="19" fillId="10" borderId="1" xfId="0" applyFont="1" applyFill="1" applyBorder="1" applyAlignment="1">
      <alignment horizontal="center"/>
    </xf>
    <xf numFmtId="0" fontId="19" fillId="11" borderId="1" xfId="0" applyFont="1" applyFill="1" applyBorder="1" applyAlignment="1">
      <alignment horizontal="center"/>
    </xf>
    <xf numFmtId="0" fontId="15" fillId="5" borderId="1" xfId="0" applyFont="1" applyFill="1" applyBorder="1" applyAlignment="1">
      <alignment horizontal="center"/>
    </xf>
    <xf numFmtId="0" fontId="20" fillId="0" borderId="0" xfId="0" applyFont="1"/>
    <xf numFmtId="0" fontId="7" fillId="3" borderId="1" xfId="0" applyFont="1" applyFill="1" applyBorder="1" applyAlignment="1">
      <alignment vertical="top" wrapText="1"/>
    </xf>
    <xf numFmtId="0" fontId="9" fillId="3" borderId="1" xfId="0" applyFont="1" applyFill="1" applyBorder="1" applyAlignment="1">
      <alignment vertical="top" wrapText="1"/>
    </xf>
    <xf numFmtId="165" fontId="9" fillId="3" borderId="1" xfId="0" applyNumberFormat="1" applyFont="1" applyFill="1" applyBorder="1" applyAlignment="1">
      <alignment horizontal="center" vertical="top"/>
    </xf>
    <xf numFmtId="9" fontId="9" fillId="3" borderId="1" xfId="0" applyNumberFormat="1" applyFont="1" applyFill="1" applyBorder="1" applyAlignment="1">
      <alignment horizontal="center" vertical="top"/>
    </xf>
    <xf numFmtId="0" fontId="7" fillId="3" borderId="1" xfId="0" applyFont="1" applyFill="1" applyBorder="1" applyAlignment="1">
      <alignment horizontal="center" vertical="top"/>
    </xf>
    <xf numFmtId="3" fontId="9" fillId="3" borderId="1" xfId="0" applyNumberFormat="1" applyFont="1" applyFill="1" applyBorder="1" applyAlignment="1">
      <alignment horizontal="center" vertical="top"/>
    </xf>
    <xf numFmtId="37" fontId="9" fillId="4" borderId="1" xfId="0" applyNumberFormat="1" applyFont="1" applyFill="1" applyBorder="1" applyAlignment="1">
      <alignment horizontal="center" vertical="top"/>
    </xf>
    <xf numFmtId="0" fontId="21" fillId="4" borderId="1" xfId="0" applyFont="1" applyFill="1" applyBorder="1" applyAlignment="1">
      <alignment horizontal="center" vertical="top"/>
    </xf>
    <xf numFmtId="0" fontId="22" fillId="3" borderId="1" xfId="0" applyFont="1" applyFill="1" applyBorder="1"/>
  </cellXfs>
  <cellStyles count="1">
    <cellStyle name="Standard" xfId="0" builtinId="0"/>
  </cellStyles>
  <dxfs count="10">
    <dxf>
      <font>
        <b/>
        <sz val="10"/>
        <color rgb="FFFFFFFF"/>
        <name val="Arial"/>
        <charset val="1"/>
      </font>
      <fill>
        <patternFill>
          <bgColor rgb="FFC8452F"/>
        </patternFill>
      </fill>
    </dxf>
    <dxf>
      <font>
        <b/>
        <sz val="10"/>
        <color rgb="FFFFFFFF"/>
        <name val="Arial"/>
        <charset val="1"/>
      </font>
      <fill>
        <patternFill>
          <bgColor rgb="FFE8A33D"/>
        </patternFill>
      </fill>
    </dxf>
    <dxf>
      <font>
        <b/>
        <sz val="10"/>
        <color rgb="FFFFFFFF"/>
        <name val="Arial"/>
        <charset val="1"/>
      </font>
      <fill>
        <patternFill>
          <bgColor rgb="FF1FA97A"/>
        </patternFill>
      </fill>
    </dxf>
    <dxf>
      <font>
        <b/>
        <sz val="8"/>
        <color rgb="FFFFFFFF"/>
        <name val="Arial"/>
        <charset val="1"/>
      </font>
      <fill>
        <patternFill>
          <bgColor rgb="FF0D1B2A"/>
        </patternFill>
      </fill>
    </dxf>
    <dxf>
      <font>
        <b/>
        <sz val="8"/>
        <color rgb="FF0D1B2A"/>
        <name val="Arial"/>
        <charset val="1"/>
      </font>
      <fill>
        <patternFill>
          <bgColor rgb="FFC9D6E0"/>
        </patternFill>
      </fill>
    </dxf>
    <dxf>
      <font>
        <b/>
        <sz val="8"/>
        <color rgb="FF0D1B2A"/>
        <name val="Arial"/>
        <charset val="1"/>
      </font>
      <fill>
        <patternFill>
          <bgColor rgb="FFA7E8DC"/>
        </patternFill>
      </fill>
    </dxf>
    <dxf>
      <font>
        <b/>
        <sz val="8"/>
        <color rgb="FF0D1B2A"/>
        <name val="Arial"/>
        <charset val="1"/>
      </font>
      <fill>
        <patternFill>
          <bgColor rgb="FF22CFA0"/>
        </patternFill>
      </fill>
    </dxf>
    <dxf>
      <font>
        <b/>
        <sz val="9"/>
        <color rgb="FFFFFFFF"/>
        <name val="Arial"/>
        <charset val="1"/>
      </font>
      <fill>
        <patternFill>
          <bgColor rgb="FFC8452F"/>
        </patternFill>
      </fill>
    </dxf>
    <dxf>
      <font>
        <b/>
        <sz val="9"/>
        <color rgb="FFFFFFFF"/>
        <name val="Arial"/>
        <charset val="1"/>
      </font>
      <fill>
        <patternFill>
          <bgColor rgb="FFE8A33D"/>
        </patternFill>
      </fill>
    </dxf>
    <dxf>
      <font>
        <b/>
        <sz val="9"/>
        <color rgb="FFFFFFFF"/>
        <name val="Arial"/>
        <charset val="1"/>
      </font>
      <fill>
        <patternFill>
          <bgColor rgb="FF1FA97A"/>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B23A48"/>
      <rgbColor rgb="FFF2F4F6"/>
      <rgbColor rgb="FFEAFBF5"/>
      <rgbColor rgb="FF660066"/>
      <rgbColor rgb="FFFF8080"/>
      <rgbColor rgb="FF0066CC"/>
      <rgbColor rgb="FFC9D6E0"/>
      <rgbColor rgb="FF000080"/>
      <rgbColor rgb="FFFF00FF"/>
      <rgbColor rgb="FFFFFF00"/>
      <rgbColor rgb="FF00FFFF"/>
      <rgbColor rgb="FF800080"/>
      <rgbColor rgb="FF800000"/>
      <rgbColor rgb="FF008080"/>
      <rgbColor rgb="FF0000FF"/>
      <rgbColor rgb="FF3FE0B8"/>
      <rgbColor rgb="FFCCFFFF"/>
      <rgbColor rgb="FFD5DAE0"/>
      <rgbColor rgb="FFFFFF99"/>
      <rgbColor rgb="FFA7E8DC"/>
      <rgbColor rgb="FFFF99CC"/>
      <rgbColor rgb="FFCC99FF"/>
      <rgbColor rgb="FFFFCC99"/>
      <rgbColor rgb="FF3366FF"/>
      <rgbColor rgb="FF22CFA0"/>
      <rgbColor rgb="FF99CC00"/>
      <rgbColor rgb="FFFFCC00"/>
      <rgbColor rgb="FFE8A33D"/>
      <rgbColor rgb="FFFF6600"/>
      <rgbColor rgb="FF5A6672"/>
      <rgbColor rgb="FF969696"/>
      <rgbColor rgb="FF003366"/>
      <rgbColor rgb="FF1FA97A"/>
      <rgbColor rgb="FF0D1B2A"/>
      <rgbColor rgb="FF333300"/>
      <rgbColor rgb="FFC8452F"/>
      <rgbColor rgb="FF993366"/>
      <rgbColor rgb="FF333399"/>
      <rgbColor rgb="FF1B27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Vorhaben pro Handlungsfeld</a:t>
            </a:r>
          </a:p>
        </c:rich>
      </c:tx>
      <c:overlay val="0"/>
      <c:spPr>
        <a:noFill/>
        <a:ln w="0">
          <a:noFill/>
        </a:ln>
      </c:spPr>
    </c:title>
    <c:autoTitleDeleted val="0"/>
    <c:plotArea>
      <c:layout/>
      <c:barChart>
        <c:barDir val="bar"/>
        <c:grouping val="clustered"/>
        <c:varyColors val="0"/>
        <c:ser>
          <c:idx val="0"/>
          <c:order val="0"/>
          <c:spPr>
            <a:solidFill>
              <a:srgbClr val="22CFA0"/>
            </a:solidFill>
            <a:ln w="0">
              <a:solidFill>
                <a:srgbClr val="0D1B2A"/>
              </a:solidFill>
            </a:ln>
          </c:spPr>
          <c:invertIfNegative val="0"/>
          <c:dLbls>
            <c:spPr>
              <a:noFill/>
              <a:ln>
                <a:noFill/>
              </a:ln>
              <a:effectLst/>
            </c:spPr>
            <c:txPr>
              <a:bodyPr wrap="square"/>
              <a:lstStyle/>
              <a:p>
                <a:pPr>
                  <a:defRPr sz="1000" b="0" strike="noStrike" spc="-1">
                    <a:solidFill>
                      <a:srgbClr val="000000"/>
                    </a:solidFill>
                    <a:latin typeface="Calibri"/>
                  </a:defRPr>
                </a:pPr>
                <a:endParaRPr lang="de-DE"/>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Übersicht!$D$19:$D$22</c:f>
              <c:strCache>
                <c:ptCount val="4"/>
                <c:pt idx="0">
                  <c:v>Vernetzung</c:v>
                </c:pt>
                <c:pt idx="1">
                  <c:v>Kommunikation</c:v>
                </c:pt>
                <c:pt idx="2">
                  <c:v>Beratung</c:v>
                </c:pt>
                <c:pt idx="3">
                  <c:v>Projekte</c:v>
                </c:pt>
              </c:strCache>
            </c:strRef>
          </c:cat>
          <c:val>
            <c:numRef>
              <c:f>Übersicht!$E$19:$E$22</c:f>
              <c:numCache>
                <c:formatCode>General</c:formatCode>
                <c:ptCount val="4"/>
                <c:pt idx="0">
                  <c:v>2</c:v>
                </c:pt>
                <c:pt idx="1">
                  <c:v>1</c:v>
                </c:pt>
                <c:pt idx="2">
                  <c:v>1</c:v>
                </c:pt>
                <c:pt idx="3">
                  <c:v>2</c:v>
                </c:pt>
              </c:numCache>
            </c:numRef>
          </c:val>
          <c:extLst>
            <c:ext xmlns:c16="http://schemas.microsoft.com/office/drawing/2014/chart" uri="{C3380CC4-5D6E-409C-BE32-E72D297353CC}">
              <c16:uniqueId val="{00000000-9AA9-417E-A11A-BBFC5668B20A}"/>
            </c:ext>
          </c:extLst>
        </c:ser>
        <c:dLbls>
          <c:showLegendKey val="0"/>
          <c:showVal val="0"/>
          <c:showCatName val="0"/>
          <c:showSerName val="0"/>
          <c:showPercent val="0"/>
          <c:showBubbleSize val="0"/>
        </c:dLbls>
        <c:gapWidth val="150"/>
        <c:axId val="18343864"/>
        <c:axId val="50902043"/>
      </c:barChart>
      <c:catAx>
        <c:axId val="18343864"/>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50902043"/>
        <c:crosses val="autoZero"/>
        <c:auto val="1"/>
        <c:lblAlgn val="ctr"/>
        <c:lblOffset val="100"/>
        <c:noMultiLvlLbl val="0"/>
      </c:catAx>
      <c:valAx>
        <c:axId val="5090204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18343864"/>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837720</xdr:colOff>
      <xdr:row>3</xdr:row>
      <xdr:rowOff>133200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837720" cy="8474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22</xdr:row>
      <xdr:rowOff>145440</xdr:rowOff>
    </xdr:from>
    <xdr:to>
      <xdr:col>6</xdr:col>
      <xdr:colOff>795600</xdr:colOff>
      <xdr:row>35</xdr:row>
      <xdr:rowOff>188640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837720</xdr:colOff>
      <xdr:row>3</xdr:row>
      <xdr:rowOff>133200</xdr:rowOff>
    </xdr:to>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tretch/>
      </xdr:blipFill>
      <xdr:spPr>
        <a:xfrm>
          <a:off x="0" y="0"/>
          <a:ext cx="837720" cy="8474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485280</xdr:colOff>
      <xdr:row>3</xdr:row>
      <xdr:rowOff>133200</xdr:rowOff>
    </xdr:to>
    <xdr:pic>
      <xdr:nvPicPr>
        <xdr:cNvPr id="5" name="Image 1" descr="Picture">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a:stretch/>
      </xdr:blipFill>
      <xdr:spPr>
        <a:xfrm>
          <a:off x="0" y="0"/>
          <a:ext cx="837720" cy="8474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485280</xdr:colOff>
      <xdr:row>3</xdr:row>
      <xdr:rowOff>133200</xdr:rowOff>
    </xdr:to>
    <xdr:pic>
      <xdr:nvPicPr>
        <xdr:cNvPr id="4" name="Image 1"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a:stretch/>
      </xdr:blipFill>
      <xdr:spPr>
        <a:xfrm>
          <a:off x="0" y="0"/>
          <a:ext cx="837720" cy="84744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837720</xdr:colOff>
      <xdr:row>3</xdr:row>
      <xdr:rowOff>133200</xdr:rowOff>
    </xdr:to>
    <xdr:pic>
      <xdr:nvPicPr>
        <xdr:cNvPr id="3" name="Image 1" descr="Picture">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stretch/>
      </xdr:blipFill>
      <xdr:spPr>
        <a:xfrm>
          <a:off x="0" y="0"/>
          <a:ext cx="837720" cy="84744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837720</xdr:colOff>
      <xdr:row>3</xdr:row>
      <xdr:rowOff>133200</xdr:rowOff>
    </xdr:to>
    <xdr:pic>
      <xdr:nvPicPr>
        <xdr:cNvPr id="6" name="Image 1" descr="Picture">
          <a:extLst>
            <a:ext uri="{FF2B5EF4-FFF2-40B4-BE49-F238E27FC236}">
              <a16:creationId xmlns:a16="http://schemas.microsoft.com/office/drawing/2014/main" id="{00000000-0008-0000-0500-000006000000}"/>
            </a:ext>
          </a:extLst>
        </xdr:cNvPr>
        <xdr:cNvPicPr/>
      </xdr:nvPicPr>
      <xdr:blipFill>
        <a:blip xmlns:r="http://schemas.openxmlformats.org/officeDocument/2006/relationships" r:embed="rId1"/>
        <a:stretch/>
      </xdr:blipFill>
      <xdr:spPr>
        <a:xfrm>
          <a:off x="0" y="0"/>
          <a:ext cx="837720" cy="84744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0"/>
  <sheetViews>
    <sheetView showGridLines="0" zoomScaleNormal="100" workbookViewId="0"/>
  </sheetViews>
  <sheetFormatPr baseColWidth="10" defaultColWidth="8.6640625" defaultRowHeight="14.4" x14ac:dyDescent="0.3"/>
  <cols>
    <col min="1" max="1" width="13" customWidth="1"/>
    <col min="2" max="2" width="108" customWidth="1"/>
  </cols>
  <sheetData>
    <row r="1" spans="1:2" ht="18.75" customHeight="1" x14ac:dyDescent="0.3"/>
    <row r="2" spans="1:2" ht="18.75" customHeight="1" x14ac:dyDescent="0.3"/>
    <row r="3" spans="1:2" ht="18.75" customHeight="1" x14ac:dyDescent="0.3"/>
    <row r="4" spans="1:2" ht="18.75" customHeight="1" x14ac:dyDescent="0.3"/>
    <row r="5" spans="1:2" ht="18.75" customHeight="1" x14ac:dyDescent="0.3"/>
    <row r="6" spans="1:2" ht="19.2" x14ac:dyDescent="0.35">
      <c r="A6" s="6" t="s">
        <v>0</v>
      </c>
    </row>
    <row r="7" spans="1:2" x14ac:dyDescent="0.3">
      <c r="A7" s="7" t="s">
        <v>1</v>
      </c>
    </row>
    <row r="8" spans="1:2" ht="3" customHeight="1" x14ac:dyDescent="0.3">
      <c r="A8" s="8"/>
      <c r="B8" s="8"/>
    </row>
    <row r="10" spans="1:2" x14ac:dyDescent="0.3">
      <c r="A10" s="9" t="s">
        <v>2</v>
      </c>
    </row>
    <row r="11" spans="1:2" x14ac:dyDescent="0.3">
      <c r="A11" s="10" t="s">
        <v>3</v>
      </c>
    </row>
    <row r="12" spans="1:2" x14ac:dyDescent="0.3">
      <c r="A12" s="10" t="s">
        <v>4</v>
      </c>
    </row>
    <row r="13" spans="1:2" x14ac:dyDescent="0.3">
      <c r="A13" s="10" t="s">
        <v>5</v>
      </c>
    </row>
    <row r="14" spans="1:2" x14ac:dyDescent="0.3">
      <c r="A14" s="10" t="s">
        <v>6</v>
      </c>
    </row>
    <row r="16" spans="1:2" x14ac:dyDescent="0.3">
      <c r="A16" s="9" t="s">
        <v>7</v>
      </c>
    </row>
    <row r="17" spans="1:2" x14ac:dyDescent="0.3">
      <c r="A17" s="11" t="s">
        <v>8</v>
      </c>
      <c r="B17" s="10" t="s">
        <v>9</v>
      </c>
    </row>
    <row r="18" spans="1:2" x14ac:dyDescent="0.3">
      <c r="A18" s="11" t="s">
        <v>10</v>
      </c>
      <c r="B18" s="10" t="s">
        <v>11</v>
      </c>
    </row>
    <row r="19" spans="1:2" x14ac:dyDescent="0.3">
      <c r="A19" s="11" t="s">
        <v>12</v>
      </c>
      <c r="B19" s="10" t="s">
        <v>13</v>
      </c>
    </row>
    <row r="20" spans="1:2" x14ac:dyDescent="0.3">
      <c r="A20" s="11" t="s">
        <v>14</v>
      </c>
      <c r="B20" s="10" t="s">
        <v>15</v>
      </c>
    </row>
    <row r="21" spans="1:2" x14ac:dyDescent="0.3">
      <c r="A21" s="11" t="s">
        <v>16</v>
      </c>
      <c r="B21" s="10" t="s">
        <v>17</v>
      </c>
    </row>
    <row r="22" spans="1:2" x14ac:dyDescent="0.3">
      <c r="A22" s="11" t="s">
        <v>18</v>
      </c>
      <c r="B22" s="10" t="s">
        <v>19</v>
      </c>
    </row>
    <row r="24" spans="1:2" x14ac:dyDescent="0.3">
      <c r="A24" s="9" t="s">
        <v>20</v>
      </c>
    </row>
    <row r="25" spans="1:2" x14ac:dyDescent="0.3">
      <c r="A25" s="12" t="s">
        <v>21</v>
      </c>
      <c r="B25" s="10" t="s">
        <v>22</v>
      </c>
    </row>
    <row r="26" spans="1:2" x14ac:dyDescent="0.3">
      <c r="A26" s="13" t="s">
        <v>23</v>
      </c>
      <c r="B26" s="10" t="s">
        <v>24</v>
      </c>
    </row>
    <row r="27" spans="1:2" x14ac:dyDescent="0.3">
      <c r="A27" s="11" t="s">
        <v>25</v>
      </c>
      <c r="B27" s="10" t="s">
        <v>26</v>
      </c>
    </row>
    <row r="28" spans="1:2" x14ac:dyDescent="0.3">
      <c r="A28" s="11" t="s">
        <v>27</v>
      </c>
      <c r="B28" s="10" t="s">
        <v>28</v>
      </c>
    </row>
    <row r="29" spans="1:2" x14ac:dyDescent="0.3">
      <c r="A29" s="11" t="s">
        <v>29</v>
      </c>
      <c r="B29" s="10" t="s">
        <v>30</v>
      </c>
    </row>
    <row r="30" spans="1:2" x14ac:dyDescent="0.3">
      <c r="A30" s="11" t="s">
        <v>31</v>
      </c>
      <c r="B30" s="10" t="s">
        <v>32</v>
      </c>
    </row>
    <row r="31" spans="1:2" x14ac:dyDescent="0.3">
      <c r="A31" s="11" t="s">
        <v>33</v>
      </c>
      <c r="B31" s="10" t="s">
        <v>34</v>
      </c>
    </row>
    <row r="33" spans="1:1" x14ac:dyDescent="0.3">
      <c r="A33" s="9" t="s">
        <v>35</v>
      </c>
    </row>
    <row r="34" spans="1:1" x14ac:dyDescent="0.3">
      <c r="A34" s="10" t="s">
        <v>36</v>
      </c>
    </row>
    <row r="35" spans="1:1" x14ac:dyDescent="0.3">
      <c r="A35" s="10" t="s">
        <v>37</v>
      </c>
    </row>
    <row r="36" spans="1:1" x14ac:dyDescent="0.3">
      <c r="A36" s="10" t="s">
        <v>38</v>
      </c>
    </row>
    <row r="37" spans="1:1" x14ac:dyDescent="0.3">
      <c r="A37" s="10" t="s">
        <v>39</v>
      </c>
    </row>
    <row r="40" spans="1:1" x14ac:dyDescent="0.3">
      <c r="A40" s="14" t="s">
        <v>40</v>
      </c>
    </row>
  </sheetData>
  <pageMargins left="0.5" right="0.5" top="0.6" bottom="0.6" header="0.511811023622047" footer="0.511811023622047"/>
  <pageSetup paperSize="9" fitToHeight="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6"/>
  <sheetViews>
    <sheetView showGridLines="0" zoomScaleNormal="100" workbookViewId="0"/>
  </sheetViews>
  <sheetFormatPr baseColWidth="10" defaultColWidth="8.6640625" defaultRowHeight="14.4" x14ac:dyDescent="0.3"/>
  <cols>
    <col min="1" max="1" width="26" customWidth="1"/>
    <col min="2" max="3" width="12" customWidth="1"/>
    <col min="4" max="4" width="26" customWidth="1"/>
    <col min="5" max="9" width="12" customWidth="1"/>
  </cols>
  <sheetData>
    <row r="1" spans="1:8" ht="18.75" customHeight="1" x14ac:dyDescent="0.3"/>
    <row r="2" spans="1:8" ht="18.75" customHeight="1" x14ac:dyDescent="0.3"/>
    <row r="3" spans="1:8" ht="18.75" customHeight="1" x14ac:dyDescent="0.3"/>
    <row r="4" spans="1:8" ht="18.75" customHeight="1" x14ac:dyDescent="0.3"/>
    <row r="5" spans="1:8" ht="18.75" customHeight="1" x14ac:dyDescent="0.3"/>
    <row r="6" spans="1:8" ht="19.2" x14ac:dyDescent="0.35">
      <c r="A6" s="6" t="s">
        <v>41</v>
      </c>
    </row>
    <row r="7" spans="1:8" x14ac:dyDescent="0.3">
      <c r="A7" s="7" t="s">
        <v>42</v>
      </c>
    </row>
    <row r="8" spans="1:8" ht="3" customHeight="1" x14ac:dyDescent="0.3">
      <c r="A8" s="8"/>
      <c r="B8" s="8"/>
      <c r="C8" s="8"/>
      <c r="D8" s="8"/>
      <c r="E8" s="8"/>
      <c r="F8" s="8"/>
      <c r="G8" s="8"/>
      <c r="H8" s="8"/>
    </row>
    <row r="10" spans="1:8" x14ac:dyDescent="0.3">
      <c r="A10" s="15" t="s">
        <v>43</v>
      </c>
      <c r="B10" s="16">
        <f>COUNTA(Vorhaben!$C$11:$C$40)</f>
        <v>6</v>
      </c>
      <c r="D10" s="17" t="s">
        <v>44</v>
      </c>
      <c r="E10" s="17" t="s">
        <v>45</v>
      </c>
    </row>
    <row r="11" spans="1:8" x14ac:dyDescent="0.3">
      <c r="A11" s="18" t="s">
        <v>46</v>
      </c>
      <c r="B11" s="16">
        <f>COUNTIF(Vorhaben!$G$11:$G$40,"Ja")</f>
        <v>2</v>
      </c>
      <c r="D11" s="15" t="s">
        <v>47</v>
      </c>
      <c r="E11" s="19">
        <f>SUM(Vorhaben!$P$11:$P$40)</f>
        <v>87500</v>
      </c>
    </row>
    <row r="12" spans="1:8" x14ac:dyDescent="0.3">
      <c r="A12" s="15" t="s">
        <v>48</v>
      </c>
      <c r="B12" s="16">
        <f ca="1">COUNTIF(Vorhaben!$W$11:$W$40,"überfällig")</f>
        <v>0</v>
      </c>
      <c r="D12" s="18" t="s">
        <v>49</v>
      </c>
      <c r="E12" s="19">
        <f>SUM(Vorhaben!$Q$11:$Q$40)</f>
        <v>21800</v>
      </c>
    </row>
    <row r="13" spans="1:8" x14ac:dyDescent="0.3">
      <c r="A13" s="15" t="s">
        <v>50</v>
      </c>
      <c r="B13" s="16">
        <f ca="1">COUNTIF(Vorhaben!$W$11:$W$40,"Endtermin vorbei")</f>
        <v>0</v>
      </c>
      <c r="D13" s="15" t="s">
        <v>51</v>
      </c>
      <c r="E13" s="20">
        <f>E11-E12</f>
        <v>65700</v>
      </c>
    </row>
    <row r="14" spans="1:8" x14ac:dyDescent="0.3">
      <c r="A14" s="18" t="s">
        <v>52</v>
      </c>
      <c r="B14" s="16">
        <f>SUMPRODUCT((Vorhaben!$C$11:$C$40&lt;&gt;"")*(Vorhaben!$H$11:$H$40=""))</f>
        <v>0</v>
      </c>
      <c r="D14" s="18" t="s">
        <v>53</v>
      </c>
      <c r="E14" s="21">
        <f>IFERROR(E12/E11,"")</f>
        <v>0.24914285714285714</v>
      </c>
    </row>
    <row r="15" spans="1:8" x14ac:dyDescent="0.3">
      <c r="A15" s="18" t="s">
        <v>54</v>
      </c>
      <c r="B15" s="21">
        <f>IFERROR(AVERAGE(Vorhaben!$L$11:$L$40),"")</f>
        <v>0.3</v>
      </c>
    </row>
    <row r="18" spans="1:5" x14ac:dyDescent="0.3">
      <c r="A18" s="17" t="s">
        <v>55</v>
      </c>
      <c r="B18" s="17" t="s">
        <v>56</v>
      </c>
      <c r="C18" s="17" t="s">
        <v>57</v>
      </c>
      <c r="D18" s="17" t="s">
        <v>58</v>
      </c>
      <c r="E18" s="17" t="s">
        <v>56</v>
      </c>
    </row>
    <row r="19" spans="1:5" x14ac:dyDescent="0.3">
      <c r="A19" s="22" t="s">
        <v>59</v>
      </c>
      <c r="B19" s="23">
        <f>COUNTIF(Vorhaben!$M$11:$M$40,"Grün")</f>
        <v>4</v>
      </c>
      <c r="C19" s="24">
        <f ca="1">COUNTIF(Vorhaben!$N$11:$N$40,"Grün")</f>
        <v>6</v>
      </c>
      <c r="D19" s="25" t="s">
        <v>60</v>
      </c>
      <c r="E19" s="23">
        <f>COUNTIF(Vorhaben!$B$11:$B$40,"Vernetzung")</f>
        <v>2</v>
      </c>
    </row>
    <row r="20" spans="1:5" x14ac:dyDescent="0.3">
      <c r="A20" s="26" t="s">
        <v>61</v>
      </c>
      <c r="B20" s="23">
        <f>COUNTIF(Vorhaben!$M$11:$M$40,"Orange")</f>
        <v>1</v>
      </c>
      <c r="C20" s="24">
        <f ca="1">COUNTIF(Vorhaben!$N$11:$N$40,"Orange")</f>
        <v>0</v>
      </c>
      <c r="D20" s="25" t="s">
        <v>62</v>
      </c>
      <c r="E20" s="23">
        <f>COUNTIF(Vorhaben!$B$11:$B$40,"Kommunikation")</f>
        <v>1</v>
      </c>
    </row>
    <row r="21" spans="1:5" x14ac:dyDescent="0.3">
      <c r="A21" s="27" t="s">
        <v>63</v>
      </c>
      <c r="B21" s="23">
        <f>COUNTIF(Vorhaben!$M$11:$M$40,"Rot")</f>
        <v>1</v>
      </c>
      <c r="C21" s="24">
        <f ca="1">COUNTIF(Vorhaben!$N$11:$N$40,"Rot")</f>
        <v>0</v>
      </c>
      <c r="D21" s="25" t="s">
        <v>64</v>
      </c>
      <c r="E21" s="23">
        <f>COUNTIF(Vorhaben!$B$11:$B$40,"Beratung")</f>
        <v>1</v>
      </c>
    </row>
    <row r="22" spans="1:5" x14ac:dyDescent="0.3">
      <c r="A22" s="28" t="s">
        <v>65</v>
      </c>
      <c r="D22" s="25" t="s">
        <v>66</v>
      </c>
      <c r="E22" s="23">
        <f>COUNTIF(Vorhaben!$B$11:$B$40,"Projekte")</f>
        <v>2</v>
      </c>
    </row>
    <row r="24" spans="1:5" x14ac:dyDescent="0.3">
      <c r="A24" s="17" t="s">
        <v>67</v>
      </c>
      <c r="B24" s="17" t="s">
        <v>56</v>
      </c>
    </row>
    <row r="25" spans="1:5" x14ac:dyDescent="0.3">
      <c r="A25" s="18" t="s">
        <v>68</v>
      </c>
      <c r="B25" s="16">
        <f>COUNTIF(Vorhaben!$K$11:$K$40,"Idee")</f>
        <v>0</v>
      </c>
    </row>
    <row r="26" spans="1:5" x14ac:dyDescent="0.3">
      <c r="A26" s="18" t="s">
        <v>69</v>
      </c>
      <c r="B26" s="16">
        <f>COUNTIF(Vorhaben!$K$11:$K$40,"In Planung")</f>
        <v>2</v>
      </c>
    </row>
    <row r="27" spans="1:5" x14ac:dyDescent="0.3">
      <c r="A27" s="18" t="s">
        <v>70</v>
      </c>
      <c r="B27" s="16">
        <f>COUNTIF(Vorhaben!$K$11:$K$40,"Laufend")</f>
        <v>4</v>
      </c>
    </row>
    <row r="28" spans="1:5" x14ac:dyDescent="0.3">
      <c r="A28" s="18" t="s">
        <v>71</v>
      </c>
      <c r="B28" s="16">
        <f>COUNTIF(Vorhaben!$K$11:$K$40,"Abgeschlossen")</f>
        <v>0</v>
      </c>
    </row>
    <row r="29" spans="1:5" x14ac:dyDescent="0.3">
      <c r="A29" s="18" t="s">
        <v>72</v>
      </c>
      <c r="B29" s="16">
        <f>COUNTIF(Vorhaben!$K$11:$K$40,"Sistiert")</f>
        <v>0</v>
      </c>
    </row>
    <row r="46" spans="1:1" x14ac:dyDescent="0.3">
      <c r="A46" s="14" t="s">
        <v>40</v>
      </c>
    </row>
  </sheetData>
  <pageMargins left="0.5" right="0.5" top="0.6" bottom="0.6" header="0.511811023622047" footer="0.511811023622047"/>
  <pageSetup paperSize="9"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43"/>
  <sheetViews>
    <sheetView showGridLines="0" zoomScaleNormal="100" workbookViewId="0">
      <pane xSplit="3" ySplit="10" topLeftCell="D11" activePane="bottomRight" state="frozen"/>
      <selection pane="topRight" activeCell="D1" sqref="D1"/>
      <selection pane="bottomLeft" activeCell="A11" sqref="A11"/>
      <selection pane="bottomRight" activeCell="J13" sqref="J13"/>
    </sheetView>
  </sheetViews>
  <sheetFormatPr baseColWidth="10" defaultColWidth="8.6640625" defaultRowHeight="14.4" x14ac:dyDescent="0.3"/>
  <cols>
    <col min="1" max="1" width="5" customWidth="1"/>
    <col min="2" max="2" width="17" customWidth="1"/>
    <col min="3" max="3" width="30" customWidth="1"/>
    <col min="4" max="5" width="36" customWidth="1"/>
    <col min="6" max="6" width="12" customWidth="1"/>
    <col min="7" max="7" width="11" customWidth="1"/>
    <col min="8" max="8" width="19" customWidth="1"/>
    <col min="9" max="10" width="12" customWidth="1"/>
    <col min="11" max="11" width="15" customWidth="1"/>
    <col min="12" max="13" width="12" customWidth="1"/>
    <col min="14" max="14" width="15" customWidth="1"/>
    <col min="15" max="15" width="42" customWidth="1"/>
    <col min="16" max="16" width="14" customWidth="1"/>
    <col min="17" max="18" width="13" customWidth="1"/>
    <col min="19" max="21" width="26" customWidth="1"/>
    <col min="22" max="22" width="12" customWidth="1"/>
    <col min="23" max="23" width="14" customWidth="1"/>
    <col min="24" max="24" width="9" customWidth="1"/>
    <col min="25" max="25" width="10" customWidth="1"/>
  </cols>
  <sheetData>
    <row r="1" spans="1:25" ht="18.75" customHeight="1" x14ac:dyDescent="0.3"/>
    <row r="2" spans="1:25" ht="18.75" customHeight="1" x14ac:dyDescent="0.3"/>
    <row r="3" spans="1:25" ht="18.75" customHeight="1" x14ac:dyDescent="0.3"/>
    <row r="4" spans="1:25" ht="18.75" customHeight="1" x14ac:dyDescent="0.3"/>
    <row r="5" spans="1:25" ht="18.75" customHeight="1" x14ac:dyDescent="0.3"/>
    <row r="6" spans="1:25" ht="19.2" x14ac:dyDescent="0.35">
      <c r="A6" s="6" t="s">
        <v>0</v>
      </c>
    </row>
    <row r="7" spans="1:25" x14ac:dyDescent="0.3">
      <c r="A7" s="7" t="s">
        <v>108</v>
      </c>
    </row>
    <row r="8" spans="1:25" ht="3" customHeight="1" x14ac:dyDescent="0.3">
      <c r="A8" s="8"/>
      <c r="B8" s="8"/>
      <c r="C8" s="8"/>
      <c r="D8" s="8"/>
      <c r="E8" s="8"/>
      <c r="F8" s="8"/>
      <c r="G8" s="8"/>
      <c r="H8" s="8"/>
      <c r="I8" s="8"/>
      <c r="J8" s="8"/>
      <c r="K8" s="8"/>
      <c r="L8" s="8"/>
      <c r="M8" s="8"/>
      <c r="N8" s="8"/>
      <c r="O8" s="8"/>
      <c r="P8" s="8"/>
      <c r="Q8" s="8"/>
      <c r="R8" s="8"/>
      <c r="S8" s="8"/>
      <c r="T8" s="8"/>
      <c r="U8" s="8"/>
      <c r="V8" s="8"/>
      <c r="W8" s="8"/>
      <c r="X8" s="8"/>
      <c r="Y8" s="8"/>
    </row>
    <row r="10" spans="1:25" ht="30" customHeight="1" x14ac:dyDescent="0.3">
      <c r="A10" s="32" t="s">
        <v>102</v>
      </c>
      <c r="B10" s="32" t="s">
        <v>58</v>
      </c>
      <c r="C10" s="32" t="s">
        <v>56</v>
      </c>
      <c r="D10" s="32" t="s">
        <v>109</v>
      </c>
      <c r="E10" s="32" t="s">
        <v>87</v>
      </c>
      <c r="F10" s="32" t="s">
        <v>110</v>
      </c>
      <c r="G10" s="32" t="s">
        <v>111</v>
      </c>
      <c r="H10" s="32" t="s">
        <v>85</v>
      </c>
      <c r="I10" s="32" t="s">
        <v>112</v>
      </c>
      <c r="J10" s="32" t="s">
        <v>113</v>
      </c>
      <c r="K10" s="32" t="s">
        <v>67</v>
      </c>
      <c r="L10" s="32" t="s">
        <v>114</v>
      </c>
      <c r="M10" s="32" t="s">
        <v>55</v>
      </c>
      <c r="N10" s="32" t="s">
        <v>25</v>
      </c>
      <c r="O10" s="32" t="s">
        <v>88</v>
      </c>
      <c r="P10" s="32" t="s">
        <v>115</v>
      </c>
      <c r="Q10" s="32" t="s">
        <v>116</v>
      </c>
      <c r="R10" s="32" t="s">
        <v>117</v>
      </c>
      <c r="S10" s="32" t="s">
        <v>118</v>
      </c>
      <c r="T10" s="32" t="s">
        <v>119</v>
      </c>
      <c r="U10" s="32" t="s">
        <v>89</v>
      </c>
      <c r="V10" s="32" t="s">
        <v>120</v>
      </c>
      <c r="W10" s="32" t="s">
        <v>35</v>
      </c>
      <c r="X10" s="32" t="s">
        <v>121</v>
      </c>
      <c r="Y10" s="32" t="s">
        <v>122</v>
      </c>
    </row>
    <row r="11" spans="1:25" ht="33.75" customHeight="1" x14ac:dyDescent="0.3">
      <c r="A11" s="24">
        <v>1</v>
      </c>
      <c r="B11" s="30" t="s">
        <v>66</v>
      </c>
      <c r="C11" s="52" t="s">
        <v>123</v>
      </c>
      <c r="D11" s="53" t="s">
        <v>124</v>
      </c>
      <c r="E11" s="53" t="s">
        <v>125</v>
      </c>
      <c r="F11" s="31" t="s">
        <v>126</v>
      </c>
      <c r="G11" s="31" t="s">
        <v>127</v>
      </c>
      <c r="H11" s="30" t="s">
        <v>128</v>
      </c>
      <c r="I11" s="54">
        <v>46402</v>
      </c>
      <c r="J11" s="54">
        <v>46752</v>
      </c>
      <c r="K11" s="30" t="s">
        <v>70</v>
      </c>
      <c r="L11" s="55">
        <v>0.35</v>
      </c>
      <c r="M11" s="56" t="s">
        <v>59</v>
      </c>
      <c r="N11" s="24" t="str">
        <f t="shared" ref="N11:N40" ca="1" si="0">IF(OR($C11="",$K11="Idee",$K11="Abgeschlossen",$K11="Sistiert"),"",IF(OR(AND($V11&lt;&gt;"",$V11&lt;TODAY()),AND($J11&lt;&gt;"",$J11&lt;TODAY()),AND($P11&gt;0,$Q11&gt;$P11*1.1)),"Rot",IF(OR(AND($V11&lt;&gt;"",$V11&lt;TODAY()+14),AND($I11&lt;&gt;"",$J11&lt;&gt;"",$J11&gt;$I11,$L11&lt;&gt;"",(TODAY()-$I11)/($J11-$I11)-$L11&gt;0.2)),"Orange","Grün")))</f>
        <v>Grün</v>
      </c>
      <c r="O11" s="53" t="s">
        <v>129</v>
      </c>
      <c r="P11" s="57">
        <v>45000</v>
      </c>
      <c r="Q11" s="57">
        <v>16200</v>
      </c>
      <c r="R11" s="58">
        <f t="shared" ref="R11:R40" si="1">IF($P11="","",$P11-$Q11)</f>
        <v>28800</v>
      </c>
      <c r="S11" s="53" t="s">
        <v>130</v>
      </c>
      <c r="T11" s="53" t="s">
        <v>131</v>
      </c>
      <c r="U11" s="53" t="s">
        <v>132</v>
      </c>
      <c r="V11" s="54">
        <v>46507</v>
      </c>
      <c r="W11" s="59" t="str">
        <f t="shared" ref="W11:W40" ca="1" si="2">IF(OR($K11="Abgeschlossen",$K11="Sistiert",$K11=""),"",IF(AND($V11&lt;&gt;"",$V11&lt;TODAY()),"überfällig",IF(AND($J11&lt;&gt;"",$J11&lt;TODAY()),"Endtermin vorbei",IF(AND($V11&lt;&gt;"",$V11&lt;TODAY()+14),"bald fällig",""))))</f>
        <v/>
      </c>
      <c r="X11" s="24">
        <f>IF($C11="",0,IF(AND(OR(Druckversion!$C$13="alle",$B11=Druckversion!$C$13),OR(Druckversion!$C$14="alle",$M11=Druckversion!$C$14),OR(Druckversion!$C$15="alle",$K11=Druckversion!$C$15)),1,0))</f>
        <v>1</v>
      </c>
      <c r="Y11" s="24">
        <f>IF($X11=1,SUM($X$11:$X11),"")</f>
        <v>1</v>
      </c>
    </row>
    <row r="12" spans="1:25" ht="33.75" customHeight="1" x14ac:dyDescent="0.3">
      <c r="A12" s="24">
        <v>2</v>
      </c>
      <c r="B12" s="30" t="s">
        <v>66</v>
      </c>
      <c r="C12" s="52" t="s">
        <v>133</v>
      </c>
      <c r="D12" s="53" t="s">
        <v>134</v>
      </c>
      <c r="E12" s="53" t="s">
        <v>135</v>
      </c>
      <c r="F12" s="31" t="s">
        <v>126</v>
      </c>
      <c r="G12" s="31" t="s">
        <v>136</v>
      </c>
      <c r="H12" s="30" t="s">
        <v>137</v>
      </c>
      <c r="I12" s="54">
        <v>46447</v>
      </c>
      <c r="J12" s="54">
        <v>46619</v>
      </c>
      <c r="K12" s="30" t="s">
        <v>70</v>
      </c>
      <c r="L12" s="55">
        <v>0.55000000000000004</v>
      </c>
      <c r="M12" s="56" t="s">
        <v>59</v>
      </c>
      <c r="N12" s="24" t="str">
        <f t="shared" ca="1" si="0"/>
        <v>Grün</v>
      </c>
      <c r="O12" s="53" t="s">
        <v>138</v>
      </c>
      <c r="P12" s="57">
        <v>18000</v>
      </c>
      <c r="Q12" s="57">
        <v>4200</v>
      </c>
      <c r="R12" s="58">
        <f t="shared" si="1"/>
        <v>13800</v>
      </c>
      <c r="S12" s="53" t="s">
        <v>139</v>
      </c>
      <c r="T12" s="53" t="s">
        <v>140</v>
      </c>
      <c r="U12" s="53" t="s">
        <v>141</v>
      </c>
      <c r="V12" s="54">
        <v>46477</v>
      </c>
      <c r="W12" s="59" t="str">
        <f t="shared" ca="1" si="2"/>
        <v/>
      </c>
      <c r="X12" s="24">
        <f>IF($C12="",0,IF(AND(OR(Druckversion!$C$13="alle",$B12=Druckversion!$C$13),OR(Druckversion!$C$14="alle",$M12=Druckversion!$C$14),OR(Druckversion!$C$15="alle",$K12=Druckversion!$C$15)),1,0))</f>
        <v>1</v>
      </c>
      <c r="Y12" s="24">
        <f>IF($X12=1,SUM($X$11:$X12),"")</f>
        <v>2</v>
      </c>
    </row>
    <row r="13" spans="1:25" ht="33.75" customHeight="1" x14ac:dyDescent="0.3">
      <c r="A13" s="24">
        <v>3</v>
      </c>
      <c r="B13" s="30" t="s">
        <v>60</v>
      </c>
      <c r="C13" s="52" t="s">
        <v>142</v>
      </c>
      <c r="D13" s="53" t="s">
        <v>143</v>
      </c>
      <c r="E13" s="53" t="s">
        <v>144</v>
      </c>
      <c r="F13" s="31" t="s">
        <v>145</v>
      </c>
      <c r="G13" s="31" t="s">
        <v>136</v>
      </c>
      <c r="H13" s="30" t="s">
        <v>128</v>
      </c>
      <c r="I13" s="54">
        <v>46419</v>
      </c>
      <c r="J13" s="54">
        <v>47118</v>
      </c>
      <c r="K13" s="30" t="s">
        <v>70</v>
      </c>
      <c r="L13" s="55">
        <v>0.25</v>
      </c>
      <c r="M13" s="56" t="s">
        <v>59</v>
      </c>
      <c r="N13" s="24" t="str">
        <f t="shared" ca="1" si="0"/>
        <v>Grün</v>
      </c>
      <c r="O13" s="53" t="s">
        <v>146</v>
      </c>
      <c r="P13" s="57">
        <v>6000</v>
      </c>
      <c r="Q13" s="57">
        <v>1400</v>
      </c>
      <c r="R13" s="58">
        <f t="shared" si="1"/>
        <v>4600</v>
      </c>
      <c r="S13" s="53" t="s">
        <v>147</v>
      </c>
      <c r="T13" s="53" t="s">
        <v>148</v>
      </c>
      <c r="U13" s="53" t="s">
        <v>149</v>
      </c>
      <c r="V13" s="54">
        <v>46522</v>
      </c>
      <c r="W13" s="59" t="str">
        <f t="shared" ca="1" si="2"/>
        <v/>
      </c>
      <c r="X13" s="24">
        <f>IF($C13="",0,IF(AND(OR(Druckversion!$C$13="alle",$B13=Druckversion!$C$13),OR(Druckversion!$C$14="alle",$M13=Druckversion!$C$14),OR(Druckversion!$C$15="alle",$K13=Druckversion!$C$15)),1,0))</f>
        <v>1</v>
      </c>
      <c r="Y13" s="24">
        <f>IF($X13=1,SUM($X$11:$X13),"")</f>
        <v>3</v>
      </c>
    </row>
    <row r="14" spans="1:25" ht="33.75" customHeight="1" x14ac:dyDescent="0.3">
      <c r="A14" s="24">
        <v>4</v>
      </c>
      <c r="B14" s="30" t="s">
        <v>60</v>
      </c>
      <c r="C14" s="52" t="s">
        <v>150</v>
      </c>
      <c r="D14" s="53" t="s">
        <v>151</v>
      </c>
      <c r="E14" s="53" t="s">
        <v>152</v>
      </c>
      <c r="F14" s="31" t="s">
        <v>145</v>
      </c>
      <c r="G14" s="31" t="s">
        <v>136</v>
      </c>
      <c r="H14" s="30" t="s">
        <v>153</v>
      </c>
      <c r="I14" s="54">
        <v>46600</v>
      </c>
      <c r="J14" s="54">
        <v>46705</v>
      </c>
      <c r="K14" s="30" t="s">
        <v>69</v>
      </c>
      <c r="L14" s="55">
        <v>0.1</v>
      </c>
      <c r="M14" s="56" t="s">
        <v>61</v>
      </c>
      <c r="N14" s="24" t="str">
        <f t="shared" ca="1" si="0"/>
        <v>Grün</v>
      </c>
      <c r="O14" s="53" t="s">
        <v>154</v>
      </c>
      <c r="P14" s="57">
        <v>6500</v>
      </c>
      <c r="Q14" s="57">
        <v>0</v>
      </c>
      <c r="R14" s="58">
        <f t="shared" si="1"/>
        <v>6500</v>
      </c>
      <c r="S14" s="53" t="s">
        <v>155</v>
      </c>
      <c r="T14" s="53" t="s">
        <v>156</v>
      </c>
      <c r="U14" s="53" t="s">
        <v>157</v>
      </c>
      <c r="V14" s="54">
        <v>46568</v>
      </c>
      <c r="W14" s="59" t="str">
        <f t="shared" ca="1" si="2"/>
        <v/>
      </c>
      <c r="X14" s="24">
        <f>IF($C14="",0,IF(AND(OR(Druckversion!$C$13="alle",$B14=Druckversion!$C$13),OR(Druckversion!$C$14="alle",$M14=Druckversion!$C$14),OR(Druckversion!$C$15="alle",$K14=Druckversion!$C$15)),1,0))</f>
        <v>1</v>
      </c>
      <c r="Y14" s="24">
        <f>IF($X14=1,SUM($X$11:$X14),"")</f>
        <v>4</v>
      </c>
    </row>
    <row r="15" spans="1:25" ht="33.75" customHeight="1" x14ac:dyDescent="0.3">
      <c r="A15" s="24">
        <v>5</v>
      </c>
      <c r="B15" s="30" t="s">
        <v>62</v>
      </c>
      <c r="C15" s="52" t="s">
        <v>158</v>
      </c>
      <c r="D15" s="53" t="s">
        <v>159</v>
      </c>
      <c r="E15" s="53" t="s">
        <v>160</v>
      </c>
      <c r="F15" s="31" t="s">
        <v>145</v>
      </c>
      <c r="G15" s="31" t="s">
        <v>127</v>
      </c>
      <c r="H15" s="30" t="s">
        <v>128</v>
      </c>
      <c r="I15" s="54">
        <v>46508</v>
      </c>
      <c r="J15" s="54">
        <v>46843</v>
      </c>
      <c r="K15" s="30" t="s">
        <v>69</v>
      </c>
      <c r="L15" s="55">
        <v>0.05</v>
      </c>
      <c r="M15" s="56" t="s">
        <v>63</v>
      </c>
      <c r="N15" s="24" t="str">
        <f t="shared" ca="1" si="0"/>
        <v>Grün</v>
      </c>
      <c r="O15" s="53" t="s">
        <v>161</v>
      </c>
      <c r="P15" s="57">
        <v>12000</v>
      </c>
      <c r="Q15" s="57">
        <v>0</v>
      </c>
      <c r="R15" s="58">
        <f t="shared" si="1"/>
        <v>12000</v>
      </c>
      <c r="S15" s="53" t="s">
        <v>162</v>
      </c>
      <c r="T15" s="53" t="s">
        <v>163</v>
      </c>
      <c r="U15" s="53" t="s">
        <v>164</v>
      </c>
      <c r="V15" s="54">
        <v>46538</v>
      </c>
      <c r="W15" s="59" t="str">
        <f t="shared" ca="1" si="2"/>
        <v/>
      </c>
      <c r="X15" s="24">
        <f>IF($C15="",0,IF(AND(OR(Druckversion!$C$13="alle",$B15=Druckversion!$C$13),OR(Druckversion!$C$14="alle",$M15=Druckversion!$C$14),OR(Druckversion!$C$15="alle",$K15=Druckversion!$C$15)),1,0))</f>
        <v>1</v>
      </c>
      <c r="Y15" s="24">
        <f>IF($X15=1,SUM($X$11:$X15),"")</f>
        <v>5</v>
      </c>
    </row>
    <row r="16" spans="1:25" ht="33.75" customHeight="1" x14ac:dyDescent="0.3">
      <c r="A16" s="24">
        <v>6</v>
      </c>
      <c r="B16" s="30" t="s">
        <v>64</v>
      </c>
      <c r="C16" s="52" t="s">
        <v>165</v>
      </c>
      <c r="D16" s="53" t="s">
        <v>166</v>
      </c>
      <c r="E16" s="53" t="s">
        <v>167</v>
      </c>
      <c r="F16" s="31" t="s">
        <v>168</v>
      </c>
      <c r="G16" s="31" t="s">
        <v>136</v>
      </c>
      <c r="H16" s="30" t="s">
        <v>128</v>
      </c>
      <c r="I16" s="54">
        <v>46388</v>
      </c>
      <c r="J16" s="54"/>
      <c r="K16" s="30" t="s">
        <v>70</v>
      </c>
      <c r="L16" s="55">
        <v>0.5</v>
      </c>
      <c r="M16" s="56" t="s">
        <v>59</v>
      </c>
      <c r="N16" s="24" t="str">
        <f t="shared" ca="1" si="0"/>
        <v>Grün</v>
      </c>
      <c r="O16" s="53" t="s">
        <v>169</v>
      </c>
      <c r="P16" s="57">
        <v>0</v>
      </c>
      <c r="Q16" s="57">
        <v>0</v>
      </c>
      <c r="R16" s="58">
        <f t="shared" si="1"/>
        <v>0</v>
      </c>
      <c r="S16" s="53" t="s">
        <v>170</v>
      </c>
      <c r="T16" s="53" t="s">
        <v>171</v>
      </c>
      <c r="U16" s="53" t="s">
        <v>172</v>
      </c>
      <c r="V16" s="54"/>
      <c r="W16" s="59" t="str">
        <f t="shared" ca="1" si="2"/>
        <v/>
      </c>
      <c r="X16" s="24">
        <f>IF($C16="",0,IF(AND(OR(Druckversion!$C$13="alle",$B16=Druckversion!$C$13),OR(Druckversion!$C$14="alle",$M16=Druckversion!$C$14),OR(Druckversion!$C$15="alle",$K16=Druckversion!$C$15)),1,0))</f>
        <v>1</v>
      </c>
      <c r="Y16" s="24">
        <f>IF($X16=1,SUM($X$11:$X16),"")</f>
        <v>6</v>
      </c>
    </row>
    <row r="17" spans="1:25" ht="33.75" customHeight="1" x14ac:dyDescent="0.3">
      <c r="A17" s="24">
        <v>7</v>
      </c>
      <c r="B17" s="30"/>
      <c r="C17" s="52"/>
      <c r="D17" s="53"/>
      <c r="E17" s="53"/>
      <c r="F17" s="31"/>
      <c r="G17" s="31"/>
      <c r="H17" s="30"/>
      <c r="I17" s="54"/>
      <c r="J17" s="54"/>
      <c r="K17" s="30"/>
      <c r="L17" s="55"/>
      <c r="M17" s="56"/>
      <c r="N17" s="24" t="str">
        <f t="shared" ca="1" si="0"/>
        <v/>
      </c>
      <c r="O17" s="53"/>
      <c r="P17" s="57"/>
      <c r="Q17" s="57"/>
      <c r="R17" s="58" t="str">
        <f t="shared" si="1"/>
        <v/>
      </c>
      <c r="S17" s="53"/>
      <c r="T17" s="53"/>
      <c r="U17" s="53"/>
      <c r="V17" s="54"/>
      <c r="W17" s="59" t="str">
        <f t="shared" ca="1" si="2"/>
        <v/>
      </c>
      <c r="X17" s="24">
        <f>IF($C17="",0,IF(AND(OR(Druckversion!$C$13="alle",$B17=Druckversion!$C$13),OR(Druckversion!$C$14="alle",$M17=Druckversion!$C$14),OR(Druckversion!$C$15="alle",$K17=Druckversion!$C$15)),1,0))</f>
        <v>0</v>
      </c>
      <c r="Y17" s="24" t="str">
        <f>IF($X17=1,SUM($X$11:$X17),"")</f>
        <v/>
      </c>
    </row>
    <row r="18" spans="1:25" ht="33.75" customHeight="1" x14ac:dyDescent="0.3">
      <c r="A18" s="24">
        <v>8</v>
      </c>
      <c r="B18" s="30"/>
      <c r="C18" s="52"/>
      <c r="D18" s="53"/>
      <c r="E18" s="53"/>
      <c r="F18" s="31"/>
      <c r="G18" s="31"/>
      <c r="H18" s="30"/>
      <c r="I18" s="54"/>
      <c r="J18" s="54"/>
      <c r="K18" s="30"/>
      <c r="L18" s="55"/>
      <c r="M18" s="56"/>
      <c r="N18" s="24" t="str">
        <f t="shared" ca="1" si="0"/>
        <v/>
      </c>
      <c r="O18" s="53"/>
      <c r="P18" s="57"/>
      <c r="Q18" s="57"/>
      <c r="R18" s="58" t="str">
        <f t="shared" si="1"/>
        <v/>
      </c>
      <c r="S18" s="53"/>
      <c r="T18" s="53"/>
      <c r="U18" s="53"/>
      <c r="V18" s="54"/>
      <c r="W18" s="59" t="str">
        <f t="shared" ca="1" si="2"/>
        <v/>
      </c>
      <c r="X18" s="24">
        <f>IF($C18="",0,IF(AND(OR(Druckversion!$C$13="alle",$B18=Druckversion!$C$13),OR(Druckversion!$C$14="alle",$M18=Druckversion!$C$14),OR(Druckversion!$C$15="alle",$K18=Druckversion!$C$15)),1,0))</f>
        <v>0</v>
      </c>
      <c r="Y18" s="24" t="str">
        <f>IF($X18=1,SUM($X$11:$X18),"")</f>
        <v/>
      </c>
    </row>
    <row r="19" spans="1:25" ht="33.75" customHeight="1" x14ac:dyDescent="0.3">
      <c r="A19" s="24">
        <v>9</v>
      </c>
      <c r="B19" s="30"/>
      <c r="C19" s="52"/>
      <c r="D19" s="53"/>
      <c r="E19" s="53"/>
      <c r="F19" s="31"/>
      <c r="G19" s="31"/>
      <c r="H19" s="30"/>
      <c r="I19" s="54"/>
      <c r="J19" s="54"/>
      <c r="K19" s="30"/>
      <c r="L19" s="55"/>
      <c r="M19" s="56"/>
      <c r="N19" s="24" t="str">
        <f t="shared" ca="1" si="0"/>
        <v/>
      </c>
      <c r="O19" s="53"/>
      <c r="P19" s="57"/>
      <c r="Q19" s="57"/>
      <c r="R19" s="58" t="str">
        <f t="shared" si="1"/>
        <v/>
      </c>
      <c r="S19" s="53"/>
      <c r="T19" s="53"/>
      <c r="U19" s="53"/>
      <c r="V19" s="54"/>
      <c r="W19" s="59" t="str">
        <f t="shared" ca="1" si="2"/>
        <v/>
      </c>
      <c r="X19" s="24">
        <f>IF($C19="",0,IF(AND(OR(Druckversion!$C$13="alle",$B19=Druckversion!$C$13),OR(Druckversion!$C$14="alle",$M19=Druckversion!$C$14),OR(Druckversion!$C$15="alle",$K19=Druckversion!$C$15)),1,0))</f>
        <v>0</v>
      </c>
      <c r="Y19" s="24" t="str">
        <f>IF($X19=1,SUM($X$11:$X19),"")</f>
        <v/>
      </c>
    </row>
    <row r="20" spans="1:25" ht="33.75" customHeight="1" x14ac:dyDescent="0.3">
      <c r="A20" s="24">
        <v>10</v>
      </c>
      <c r="B20" s="30"/>
      <c r="C20" s="52"/>
      <c r="D20" s="53"/>
      <c r="E20" s="53"/>
      <c r="F20" s="31"/>
      <c r="G20" s="31"/>
      <c r="H20" s="30"/>
      <c r="I20" s="54"/>
      <c r="J20" s="54"/>
      <c r="K20" s="30"/>
      <c r="L20" s="55"/>
      <c r="M20" s="56"/>
      <c r="N20" s="24" t="str">
        <f t="shared" ca="1" si="0"/>
        <v/>
      </c>
      <c r="O20" s="53"/>
      <c r="P20" s="57"/>
      <c r="Q20" s="57"/>
      <c r="R20" s="58" t="str">
        <f t="shared" si="1"/>
        <v/>
      </c>
      <c r="S20" s="53"/>
      <c r="T20" s="53"/>
      <c r="U20" s="53"/>
      <c r="V20" s="54"/>
      <c r="W20" s="59" t="str">
        <f t="shared" ca="1" si="2"/>
        <v/>
      </c>
      <c r="X20" s="24">
        <f>IF($C20="",0,IF(AND(OR(Druckversion!$C$13="alle",$B20=Druckversion!$C$13),OR(Druckversion!$C$14="alle",$M20=Druckversion!$C$14),OR(Druckversion!$C$15="alle",$K20=Druckversion!$C$15)),1,0))</f>
        <v>0</v>
      </c>
      <c r="Y20" s="24" t="str">
        <f>IF($X20=1,SUM($X$11:$X20),"")</f>
        <v/>
      </c>
    </row>
    <row r="21" spans="1:25" ht="33.75" customHeight="1" x14ac:dyDescent="0.3">
      <c r="A21" s="24">
        <v>11</v>
      </c>
      <c r="B21" s="30"/>
      <c r="C21" s="52"/>
      <c r="D21" s="53"/>
      <c r="E21" s="53"/>
      <c r="F21" s="31"/>
      <c r="G21" s="31"/>
      <c r="H21" s="30"/>
      <c r="I21" s="54"/>
      <c r="J21" s="54"/>
      <c r="K21" s="30"/>
      <c r="L21" s="55"/>
      <c r="M21" s="56"/>
      <c r="N21" s="24" t="str">
        <f t="shared" ca="1" si="0"/>
        <v/>
      </c>
      <c r="O21" s="53"/>
      <c r="P21" s="57"/>
      <c r="Q21" s="57"/>
      <c r="R21" s="58" t="str">
        <f t="shared" si="1"/>
        <v/>
      </c>
      <c r="S21" s="53"/>
      <c r="T21" s="53"/>
      <c r="U21" s="53"/>
      <c r="V21" s="54"/>
      <c r="W21" s="59" t="str">
        <f t="shared" ca="1" si="2"/>
        <v/>
      </c>
      <c r="X21" s="24">
        <f>IF($C21="",0,IF(AND(OR(Druckversion!$C$13="alle",$B21=Druckversion!$C$13),OR(Druckversion!$C$14="alle",$M21=Druckversion!$C$14),OR(Druckversion!$C$15="alle",$K21=Druckversion!$C$15)),1,0))</f>
        <v>0</v>
      </c>
      <c r="Y21" s="24" t="str">
        <f>IF($X21=1,SUM($X$11:$X21),"")</f>
        <v/>
      </c>
    </row>
    <row r="22" spans="1:25" ht="33.75" customHeight="1" x14ac:dyDescent="0.3">
      <c r="A22" s="24">
        <v>12</v>
      </c>
      <c r="B22" s="30"/>
      <c r="C22" s="52"/>
      <c r="D22" s="53"/>
      <c r="E22" s="53"/>
      <c r="F22" s="31"/>
      <c r="G22" s="31"/>
      <c r="H22" s="30"/>
      <c r="I22" s="54"/>
      <c r="J22" s="54"/>
      <c r="K22" s="30"/>
      <c r="L22" s="55"/>
      <c r="M22" s="56"/>
      <c r="N22" s="24" t="str">
        <f t="shared" ca="1" si="0"/>
        <v/>
      </c>
      <c r="O22" s="53"/>
      <c r="P22" s="57"/>
      <c r="Q22" s="57"/>
      <c r="R22" s="58" t="str">
        <f t="shared" si="1"/>
        <v/>
      </c>
      <c r="S22" s="53"/>
      <c r="T22" s="53"/>
      <c r="U22" s="53"/>
      <c r="V22" s="54"/>
      <c r="W22" s="59" t="str">
        <f t="shared" ca="1" si="2"/>
        <v/>
      </c>
      <c r="X22" s="24">
        <f>IF($C22="",0,IF(AND(OR(Druckversion!$C$13="alle",$B22=Druckversion!$C$13),OR(Druckversion!$C$14="alle",$M22=Druckversion!$C$14),OR(Druckversion!$C$15="alle",$K22=Druckversion!$C$15)),1,0))</f>
        <v>0</v>
      </c>
      <c r="Y22" s="24" t="str">
        <f>IF($X22=1,SUM($X$11:$X22),"")</f>
        <v/>
      </c>
    </row>
    <row r="23" spans="1:25" ht="33.75" customHeight="1" x14ac:dyDescent="0.3">
      <c r="A23" s="24">
        <v>13</v>
      </c>
      <c r="B23" s="30"/>
      <c r="C23" s="52"/>
      <c r="D23" s="53"/>
      <c r="E23" s="53"/>
      <c r="F23" s="31"/>
      <c r="G23" s="31"/>
      <c r="H23" s="30"/>
      <c r="I23" s="54"/>
      <c r="J23" s="54"/>
      <c r="K23" s="30"/>
      <c r="L23" s="55"/>
      <c r="M23" s="56"/>
      <c r="N23" s="24" t="str">
        <f t="shared" ca="1" si="0"/>
        <v/>
      </c>
      <c r="O23" s="53"/>
      <c r="P23" s="57"/>
      <c r="Q23" s="57"/>
      <c r="R23" s="58" t="str">
        <f t="shared" si="1"/>
        <v/>
      </c>
      <c r="S23" s="53"/>
      <c r="T23" s="53"/>
      <c r="U23" s="53"/>
      <c r="V23" s="54"/>
      <c r="W23" s="59" t="str">
        <f t="shared" ca="1" si="2"/>
        <v/>
      </c>
      <c r="X23" s="24">
        <f>IF($C23="",0,IF(AND(OR(Druckversion!$C$13="alle",$B23=Druckversion!$C$13),OR(Druckversion!$C$14="alle",$M23=Druckversion!$C$14),OR(Druckversion!$C$15="alle",$K23=Druckversion!$C$15)),1,0))</f>
        <v>0</v>
      </c>
      <c r="Y23" s="24" t="str">
        <f>IF($X23=1,SUM($X$11:$X23),"")</f>
        <v/>
      </c>
    </row>
    <row r="24" spans="1:25" ht="33.75" customHeight="1" x14ac:dyDescent="0.3">
      <c r="A24" s="24">
        <v>14</v>
      </c>
      <c r="B24" s="30"/>
      <c r="C24" s="52"/>
      <c r="D24" s="53"/>
      <c r="E24" s="53"/>
      <c r="F24" s="31"/>
      <c r="G24" s="31"/>
      <c r="H24" s="30"/>
      <c r="I24" s="54"/>
      <c r="J24" s="54"/>
      <c r="K24" s="30"/>
      <c r="L24" s="55"/>
      <c r="M24" s="56"/>
      <c r="N24" s="24" t="str">
        <f t="shared" ca="1" si="0"/>
        <v/>
      </c>
      <c r="O24" s="53"/>
      <c r="P24" s="57"/>
      <c r="Q24" s="57"/>
      <c r="R24" s="58" t="str">
        <f t="shared" si="1"/>
        <v/>
      </c>
      <c r="S24" s="53"/>
      <c r="T24" s="53"/>
      <c r="U24" s="53"/>
      <c r="V24" s="54"/>
      <c r="W24" s="59" t="str">
        <f t="shared" ca="1" si="2"/>
        <v/>
      </c>
      <c r="X24" s="24">
        <f>IF($C24="",0,IF(AND(OR(Druckversion!$C$13="alle",$B24=Druckversion!$C$13),OR(Druckversion!$C$14="alle",$M24=Druckversion!$C$14),OR(Druckversion!$C$15="alle",$K24=Druckversion!$C$15)),1,0))</f>
        <v>0</v>
      </c>
      <c r="Y24" s="24" t="str">
        <f>IF($X24=1,SUM($X$11:$X24),"")</f>
        <v/>
      </c>
    </row>
    <row r="25" spans="1:25" ht="33.75" customHeight="1" x14ac:dyDescent="0.3">
      <c r="A25" s="24">
        <v>15</v>
      </c>
      <c r="B25" s="30"/>
      <c r="C25" s="52"/>
      <c r="D25" s="53"/>
      <c r="E25" s="53"/>
      <c r="F25" s="31"/>
      <c r="G25" s="31"/>
      <c r="H25" s="30"/>
      <c r="I25" s="54"/>
      <c r="J25" s="54"/>
      <c r="K25" s="30"/>
      <c r="L25" s="55"/>
      <c r="M25" s="56"/>
      <c r="N25" s="24" t="str">
        <f t="shared" ca="1" si="0"/>
        <v/>
      </c>
      <c r="O25" s="53"/>
      <c r="P25" s="57"/>
      <c r="Q25" s="57"/>
      <c r="R25" s="58" t="str">
        <f t="shared" si="1"/>
        <v/>
      </c>
      <c r="S25" s="53"/>
      <c r="T25" s="53"/>
      <c r="U25" s="53"/>
      <c r="V25" s="54"/>
      <c r="W25" s="59" t="str">
        <f t="shared" ca="1" si="2"/>
        <v/>
      </c>
      <c r="X25" s="24">
        <f>IF($C25="",0,IF(AND(OR(Druckversion!$C$13="alle",$B25=Druckversion!$C$13),OR(Druckversion!$C$14="alle",$M25=Druckversion!$C$14),OR(Druckversion!$C$15="alle",$K25=Druckversion!$C$15)),1,0))</f>
        <v>0</v>
      </c>
      <c r="Y25" s="24" t="str">
        <f>IF($X25=1,SUM($X$11:$X25),"")</f>
        <v/>
      </c>
    </row>
    <row r="26" spans="1:25" ht="33.75" customHeight="1" x14ac:dyDescent="0.3">
      <c r="A26" s="24">
        <v>16</v>
      </c>
      <c r="B26" s="30"/>
      <c r="C26" s="52"/>
      <c r="D26" s="53"/>
      <c r="E26" s="53"/>
      <c r="F26" s="31"/>
      <c r="G26" s="31"/>
      <c r="H26" s="30"/>
      <c r="I26" s="54"/>
      <c r="J26" s="54"/>
      <c r="K26" s="30"/>
      <c r="L26" s="55"/>
      <c r="M26" s="56"/>
      <c r="N26" s="24" t="str">
        <f t="shared" ca="1" si="0"/>
        <v/>
      </c>
      <c r="O26" s="53"/>
      <c r="P26" s="57"/>
      <c r="Q26" s="57"/>
      <c r="R26" s="58" t="str">
        <f t="shared" si="1"/>
        <v/>
      </c>
      <c r="S26" s="53"/>
      <c r="T26" s="53"/>
      <c r="U26" s="53"/>
      <c r="V26" s="54"/>
      <c r="W26" s="59" t="str">
        <f t="shared" ca="1" si="2"/>
        <v/>
      </c>
      <c r="X26" s="24">
        <f>IF($C26="",0,IF(AND(OR(Druckversion!$C$13="alle",$B26=Druckversion!$C$13),OR(Druckversion!$C$14="alle",$M26=Druckversion!$C$14),OR(Druckversion!$C$15="alle",$K26=Druckversion!$C$15)),1,0))</f>
        <v>0</v>
      </c>
      <c r="Y26" s="24" t="str">
        <f>IF($X26=1,SUM($X$11:$X26),"")</f>
        <v/>
      </c>
    </row>
    <row r="27" spans="1:25" ht="33.75" customHeight="1" x14ac:dyDescent="0.3">
      <c r="A27" s="24">
        <v>17</v>
      </c>
      <c r="B27" s="30"/>
      <c r="C27" s="52"/>
      <c r="D27" s="53"/>
      <c r="E27" s="53"/>
      <c r="F27" s="31"/>
      <c r="G27" s="31"/>
      <c r="H27" s="30"/>
      <c r="I27" s="54"/>
      <c r="J27" s="54"/>
      <c r="K27" s="30"/>
      <c r="L27" s="55"/>
      <c r="M27" s="56"/>
      <c r="N27" s="24" t="str">
        <f t="shared" ca="1" si="0"/>
        <v/>
      </c>
      <c r="O27" s="53"/>
      <c r="P27" s="57"/>
      <c r="Q27" s="57"/>
      <c r="R27" s="58" t="str">
        <f t="shared" si="1"/>
        <v/>
      </c>
      <c r="S27" s="53"/>
      <c r="T27" s="53"/>
      <c r="U27" s="53"/>
      <c r="V27" s="54"/>
      <c r="W27" s="59" t="str">
        <f t="shared" ca="1" si="2"/>
        <v/>
      </c>
      <c r="X27" s="24">
        <f>IF($C27="",0,IF(AND(OR(Druckversion!$C$13="alle",$B27=Druckversion!$C$13),OR(Druckversion!$C$14="alle",$M27=Druckversion!$C$14),OR(Druckversion!$C$15="alle",$K27=Druckversion!$C$15)),1,0))</f>
        <v>0</v>
      </c>
      <c r="Y27" s="24" t="str">
        <f>IF($X27=1,SUM($X$11:$X27),"")</f>
        <v/>
      </c>
    </row>
    <row r="28" spans="1:25" ht="33.75" customHeight="1" x14ac:dyDescent="0.3">
      <c r="A28" s="24">
        <v>18</v>
      </c>
      <c r="B28" s="30"/>
      <c r="C28" s="52"/>
      <c r="D28" s="53"/>
      <c r="E28" s="53"/>
      <c r="F28" s="31"/>
      <c r="G28" s="31"/>
      <c r="H28" s="30"/>
      <c r="I28" s="54"/>
      <c r="J28" s="54"/>
      <c r="K28" s="30"/>
      <c r="L28" s="55"/>
      <c r="M28" s="56"/>
      <c r="N28" s="24" t="str">
        <f t="shared" ca="1" si="0"/>
        <v/>
      </c>
      <c r="O28" s="53"/>
      <c r="P28" s="57"/>
      <c r="Q28" s="57"/>
      <c r="R28" s="58" t="str">
        <f t="shared" si="1"/>
        <v/>
      </c>
      <c r="S28" s="53"/>
      <c r="T28" s="53"/>
      <c r="U28" s="53"/>
      <c r="V28" s="54"/>
      <c r="W28" s="59" t="str">
        <f t="shared" ca="1" si="2"/>
        <v/>
      </c>
      <c r="X28" s="24">
        <f>IF($C28="",0,IF(AND(OR(Druckversion!$C$13="alle",$B28=Druckversion!$C$13),OR(Druckversion!$C$14="alle",$M28=Druckversion!$C$14),OR(Druckversion!$C$15="alle",$K28=Druckversion!$C$15)),1,0))</f>
        <v>0</v>
      </c>
      <c r="Y28" s="24" t="str">
        <f>IF($X28=1,SUM($X$11:$X28),"")</f>
        <v/>
      </c>
    </row>
    <row r="29" spans="1:25" ht="33.75" customHeight="1" x14ac:dyDescent="0.3">
      <c r="A29" s="24">
        <v>19</v>
      </c>
      <c r="B29" s="30"/>
      <c r="C29" s="52"/>
      <c r="D29" s="53"/>
      <c r="E29" s="53"/>
      <c r="F29" s="31"/>
      <c r="G29" s="31"/>
      <c r="H29" s="30"/>
      <c r="I29" s="54"/>
      <c r="J29" s="54"/>
      <c r="K29" s="30"/>
      <c r="L29" s="55"/>
      <c r="M29" s="56"/>
      <c r="N29" s="24" t="str">
        <f t="shared" ca="1" si="0"/>
        <v/>
      </c>
      <c r="O29" s="53"/>
      <c r="P29" s="57"/>
      <c r="Q29" s="57"/>
      <c r="R29" s="58" t="str">
        <f t="shared" si="1"/>
        <v/>
      </c>
      <c r="S29" s="53"/>
      <c r="T29" s="53"/>
      <c r="U29" s="53"/>
      <c r="V29" s="54"/>
      <c r="W29" s="59" t="str">
        <f t="shared" ca="1" si="2"/>
        <v/>
      </c>
      <c r="X29" s="24">
        <f>IF($C29="",0,IF(AND(OR(Druckversion!$C$13="alle",$B29=Druckversion!$C$13),OR(Druckversion!$C$14="alle",$M29=Druckversion!$C$14),OR(Druckversion!$C$15="alle",$K29=Druckversion!$C$15)),1,0))</f>
        <v>0</v>
      </c>
      <c r="Y29" s="24" t="str">
        <f>IF($X29=1,SUM($X$11:$X29),"")</f>
        <v/>
      </c>
    </row>
    <row r="30" spans="1:25" ht="33.75" customHeight="1" x14ac:dyDescent="0.3">
      <c r="A30" s="24">
        <v>20</v>
      </c>
      <c r="B30" s="30"/>
      <c r="C30" s="52"/>
      <c r="D30" s="53"/>
      <c r="E30" s="53"/>
      <c r="F30" s="31"/>
      <c r="G30" s="31"/>
      <c r="H30" s="30"/>
      <c r="I30" s="54"/>
      <c r="J30" s="54"/>
      <c r="K30" s="30"/>
      <c r="L30" s="55"/>
      <c r="M30" s="56"/>
      <c r="N30" s="24" t="str">
        <f t="shared" ca="1" si="0"/>
        <v/>
      </c>
      <c r="O30" s="53"/>
      <c r="P30" s="57"/>
      <c r="Q30" s="57"/>
      <c r="R30" s="58" t="str">
        <f t="shared" si="1"/>
        <v/>
      </c>
      <c r="S30" s="53"/>
      <c r="T30" s="53"/>
      <c r="U30" s="53"/>
      <c r="V30" s="54"/>
      <c r="W30" s="59" t="str">
        <f t="shared" ca="1" si="2"/>
        <v/>
      </c>
      <c r="X30" s="24">
        <f>IF($C30="",0,IF(AND(OR(Druckversion!$C$13="alle",$B30=Druckversion!$C$13),OR(Druckversion!$C$14="alle",$M30=Druckversion!$C$14),OR(Druckversion!$C$15="alle",$K30=Druckversion!$C$15)),1,0))</f>
        <v>0</v>
      </c>
      <c r="Y30" s="24" t="str">
        <f>IF($X30=1,SUM($X$11:$X30),"")</f>
        <v/>
      </c>
    </row>
    <row r="31" spans="1:25" ht="33.75" customHeight="1" x14ac:dyDescent="0.3">
      <c r="A31" s="24">
        <v>21</v>
      </c>
      <c r="B31" s="30"/>
      <c r="C31" s="52"/>
      <c r="D31" s="53"/>
      <c r="E31" s="53"/>
      <c r="F31" s="31"/>
      <c r="G31" s="31"/>
      <c r="H31" s="30"/>
      <c r="I31" s="54"/>
      <c r="J31" s="54"/>
      <c r="K31" s="30"/>
      <c r="L31" s="55"/>
      <c r="M31" s="56"/>
      <c r="N31" s="24" t="str">
        <f t="shared" ca="1" si="0"/>
        <v/>
      </c>
      <c r="O31" s="53"/>
      <c r="P31" s="57"/>
      <c r="Q31" s="57"/>
      <c r="R31" s="58" t="str">
        <f t="shared" si="1"/>
        <v/>
      </c>
      <c r="S31" s="53"/>
      <c r="T31" s="53"/>
      <c r="U31" s="53"/>
      <c r="V31" s="54"/>
      <c r="W31" s="59" t="str">
        <f t="shared" ca="1" si="2"/>
        <v/>
      </c>
      <c r="X31" s="24">
        <f>IF($C31="",0,IF(AND(OR(Druckversion!$C$13="alle",$B31=Druckversion!$C$13),OR(Druckversion!$C$14="alle",$M31=Druckversion!$C$14),OR(Druckversion!$C$15="alle",$K31=Druckversion!$C$15)),1,0))</f>
        <v>0</v>
      </c>
      <c r="Y31" s="24" t="str">
        <f>IF($X31=1,SUM($X$11:$X31),"")</f>
        <v/>
      </c>
    </row>
    <row r="32" spans="1:25" ht="33.75" customHeight="1" x14ac:dyDescent="0.3">
      <c r="A32" s="24">
        <v>22</v>
      </c>
      <c r="B32" s="30"/>
      <c r="C32" s="52"/>
      <c r="D32" s="53"/>
      <c r="E32" s="53"/>
      <c r="F32" s="31"/>
      <c r="G32" s="31"/>
      <c r="H32" s="30"/>
      <c r="I32" s="54"/>
      <c r="J32" s="54"/>
      <c r="K32" s="30"/>
      <c r="L32" s="55"/>
      <c r="M32" s="56"/>
      <c r="N32" s="24" t="str">
        <f t="shared" ca="1" si="0"/>
        <v/>
      </c>
      <c r="O32" s="53"/>
      <c r="P32" s="57"/>
      <c r="Q32" s="57"/>
      <c r="R32" s="58" t="str">
        <f t="shared" si="1"/>
        <v/>
      </c>
      <c r="S32" s="53"/>
      <c r="T32" s="53"/>
      <c r="U32" s="53"/>
      <c r="V32" s="54"/>
      <c r="W32" s="59" t="str">
        <f t="shared" ca="1" si="2"/>
        <v/>
      </c>
      <c r="X32" s="24">
        <f>IF($C32="",0,IF(AND(OR(Druckversion!$C$13="alle",$B32=Druckversion!$C$13),OR(Druckversion!$C$14="alle",$M32=Druckversion!$C$14),OR(Druckversion!$C$15="alle",$K32=Druckversion!$C$15)),1,0))</f>
        <v>0</v>
      </c>
      <c r="Y32" s="24" t="str">
        <f>IF($X32=1,SUM($X$11:$X32),"")</f>
        <v/>
      </c>
    </row>
    <row r="33" spans="1:25" ht="33.75" customHeight="1" x14ac:dyDescent="0.3">
      <c r="A33" s="24">
        <v>23</v>
      </c>
      <c r="B33" s="30"/>
      <c r="C33" s="52"/>
      <c r="D33" s="53"/>
      <c r="E33" s="53"/>
      <c r="F33" s="31"/>
      <c r="G33" s="31"/>
      <c r="H33" s="30"/>
      <c r="I33" s="54"/>
      <c r="J33" s="54"/>
      <c r="K33" s="30"/>
      <c r="L33" s="55"/>
      <c r="M33" s="56"/>
      <c r="N33" s="24" t="str">
        <f t="shared" ca="1" si="0"/>
        <v/>
      </c>
      <c r="O33" s="53"/>
      <c r="P33" s="57"/>
      <c r="Q33" s="57"/>
      <c r="R33" s="58" t="str">
        <f t="shared" si="1"/>
        <v/>
      </c>
      <c r="S33" s="53"/>
      <c r="T33" s="53"/>
      <c r="U33" s="53"/>
      <c r="V33" s="54"/>
      <c r="W33" s="59" t="str">
        <f t="shared" ca="1" si="2"/>
        <v/>
      </c>
      <c r="X33" s="24">
        <f>IF($C33="",0,IF(AND(OR(Druckversion!$C$13="alle",$B33=Druckversion!$C$13),OR(Druckversion!$C$14="alle",$M33=Druckversion!$C$14),OR(Druckversion!$C$15="alle",$K33=Druckversion!$C$15)),1,0))</f>
        <v>0</v>
      </c>
      <c r="Y33" s="24" t="str">
        <f>IF($X33=1,SUM($X$11:$X33),"")</f>
        <v/>
      </c>
    </row>
    <row r="34" spans="1:25" ht="33.75" customHeight="1" x14ac:dyDescent="0.3">
      <c r="A34" s="24">
        <v>24</v>
      </c>
      <c r="B34" s="30"/>
      <c r="C34" s="52"/>
      <c r="D34" s="53"/>
      <c r="E34" s="53"/>
      <c r="F34" s="31"/>
      <c r="G34" s="31"/>
      <c r="H34" s="30"/>
      <c r="I34" s="54"/>
      <c r="J34" s="54"/>
      <c r="K34" s="30"/>
      <c r="L34" s="55"/>
      <c r="M34" s="56"/>
      <c r="N34" s="24" t="str">
        <f t="shared" ca="1" si="0"/>
        <v/>
      </c>
      <c r="O34" s="53"/>
      <c r="P34" s="57"/>
      <c r="Q34" s="57"/>
      <c r="R34" s="58" t="str">
        <f t="shared" si="1"/>
        <v/>
      </c>
      <c r="S34" s="53"/>
      <c r="T34" s="53"/>
      <c r="U34" s="53"/>
      <c r="V34" s="54"/>
      <c r="W34" s="59" t="str">
        <f t="shared" ca="1" si="2"/>
        <v/>
      </c>
      <c r="X34" s="24">
        <f>IF($C34="",0,IF(AND(OR(Druckversion!$C$13="alle",$B34=Druckversion!$C$13),OR(Druckversion!$C$14="alle",$M34=Druckversion!$C$14),OR(Druckversion!$C$15="alle",$K34=Druckversion!$C$15)),1,0))</f>
        <v>0</v>
      </c>
      <c r="Y34" s="24" t="str">
        <f>IF($X34=1,SUM($X$11:$X34),"")</f>
        <v/>
      </c>
    </row>
    <row r="35" spans="1:25" ht="33.75" customHeight="1" x14ac:dyDescent="0.3">
      <c r="A35" s="24">
        <v>25</v>
      </c>
      <c r="B35" s="30"/>
      <c r="C35" s="52"/>
      <c r="D35" s="53"/>
      <c r="E35" s="53"/>
      <c r="F35" s="31"/>
      <c r="G35" s="31"/>
      <c r="H35" s="30"/>
      <c r="I35" s="54"/>
      <c r="J35" s="54"/>
      <c r="K35" s="30"/>
      <c r="L35" s="55"/>
      <c r="M35" s="56"/>
      <c r="N35" s="24" t="str">
        <f t="shared" ca="1" si="0"/>
        <v/>
      </c>
      <c r="O35" s="53"/>
      <c r="P35" s="57"/>
      <c r="Q35" s="57"/>
      <c r="R35" s="58" t="str">
        <f t="shared" si="1"/>
        <v/>
      </c>
      <c r="S35" s="53"/>
      <c r="T35" s="53"/>
      <c r="U35" s="53"/>
      <c r="V35" s="54"/>
      <c r="W35" s="59" t="str">
        <f t="shared" ca="1" si="2"/>
        <v/>
      </c>
      <c r="X35" s="24">
        <f>IF($C35="",0,IF(AND(OR(Druckversion!$C$13="alle",$B35=Druckversion!$C$13),OR(Druckversion!$C$14="alle",$M35=Druckversion!$C$14),OR(Druckversion!$C$15="alle",$K35=Druckversion!$C$15)),1,0))</f>
        <v>0</v>
      </c>
      <c r="Y35" s="24" t="str">
        <f>IF($X35=1,SUM($X$11:$X35),"")</f>
        <v/>
      </c>
    </row>
    <row r="36" spans="1:25" ht="33.75" customHeight="1" x14ac:dyDescent="0.3">
      <c r="A36" s="24">
        <v>26</v>
      </c>
      <c r="B36" s="30"/>
      <c r="C36" s="52"/>
      <c r="D36" s="53"/>
      <c r="E36" s="53"/>
      <c r="F36" s="31"/>
      <c r="G36" s="31"/>
      <c r="H36" s="30"/>
      <c r="I36" s="54"/>
      <c r="J36" s="54"/>
      <c r="K36" s="30"/>
      <c r="L36" s="55"/>
      <c r="M36" s="56"/>
      <c r="N36" s="24" t="str">
        <f t="shared" ca="1" si="0"/>
        <v/>
      </c>
      <c r="O36" s="53"/>
      <c r="P36" s="57"/>
      <c r="Q36" s="57"/>
      <c r="R36" s="58" t="str">
        <f t="shared" si="1"/>
        <v/>
      </c>
      <c r="S36" s="53"/>
      <c r="T36" s="53"/>
      <c r="U36" s="53"/>
      <c r="V36" s="54"/>
      <c r="W36" s="59" t="str">
        <f t="shared" ca="1" si="2"/>
        <v/>
      </c>
      <c r="X36" s="24">
        <f>IF($C36="",0,IF(AND(OR(Druckversion!$C$13="alle",$B36=Druckversion!$C$13),OR(Druckversion!$C$14="alle",$M36=Druckversion!$C$14),OR(Druckversion!$C$15="alle",$K36=Druckversion!$C$15)),1,0))</f>
        <v>0</v>
      </c>
      <c r="Y36" s="24" t="str">
        <f>IF($X36=1,SUM($X$11:$X36),"")</f>
        <v/>
      </c>
    </row>
    <row r="37" spans="1:25" ht="33.75" customHeight="1" x14ac:dyDescent="0.3">
      <c r="A37" s="24">
        <v>27</v>
      </c>
      <c r="B37" s="30"/>
      <c r="C37" s="52"/>
      <c r="D37" s="53"/>
      <c r="E37" s="53"/>
      <c r="F37" s="31"/>
      <c r="G37" s="31"/>
      <c r="H37" s="30"/>
      <c r="I37" s="54"/>
      <c r="J37" s="54"/>
      <c r="K37" s="30"/>
      <c r="L37" s="55"/>
      <c r="M37" s="56"/>
      <c r="N37" s="24" t="str">
        <f t="shared" ca="1" si="0"/>
        <v/>
      </c>
      <c r="O37" s="53"/>
      <c r="P37" s="57"/>
      <c r="Q37" s="57"/>
      <c r="R37" s="58" t="str">
        <f t="shared" si="1"/>
        <v/>
      </c>
      <c r="S37" s="53"/>
      <c r="T37" s="53"/>
      <c r="U37" s="53"/>
      <c r="V37" s="54"/>
      <c r="W37" s="59" t="str">
        <f t="shared" ca="1" si="2"/>
        <v/>
      </c>
      <c r="X37" s="24">
        <f>IF($C37="",0,IF(AND(OR(Druckversion!$C$13="alle",$B37=Druckversion!$C$13),OR(Druckversion!$C$14="alle",$M37=Druckversion!$C$14),OR(Druckversion!$C$15="alle",$K37=Druckversion!$C$15)),1,0))</f>
        <v>0</v>
      </c>
      <c r="Y37" s="24" t="str">
        <f>IF($X37=1,SUM($X$11:$X37),"")</f>
        <v/>
      </c>
    </row>
    <row r="38" spans="1:25" ht="33.75" customHeight="1" x14ac:dyDescent="0.3">
      <c r="A38" s="24">
        <v>28</v>
      </c>
      <c r="B38" s="30"/>
      <c r="C38" s="52"/>
      <c r="D38" s="53"/>
      <c r="E38" s="53"/>
      <c r="F38" s="31"/>
      <c r="G38" s="31"/>
      <c r="H38" s="30"/>
      <c r="I38" s="54"/>
      <c r="J38" s="54"/>
      <c r="K38" s="30"/>
      <c r="L38" s="55"/>
      <c r="M38" s="56"/>
      <c r="N38" s="24" t="str">
        <f t="shared" ca="1" si="0"/>
        <v/>
      </c>
      <c r="O38" s="53"/>
      <c r="P38" s="57"/>
      <c r="Q38" s="57"/>
      <c r="R38" s="58" t="str">
        <f t="shared" si="1"/>
        <v/>
      </c>
      <c r="S38" s="53"/>
      <c r="T38" s="53"/>
      <c r="U38" s="53"/>
      <c r="V38" s="54"/>
      <c r="W38" s="59" t="str">
        <f t="shared" ca="1" si="2"/>
        <v/>
      </c>
      <c r="X38" s="24">
        <f>IF($C38="",0,IF(AND(OR(Druckversion!$C$13="alle",$B38=Druckversion!$C$13),OR(Druckversion!$C$14="alle",$M38=Druckversion!$C$14),OR(Druckversion!$C$15="alle",$K38=Druckversion!$C$15)),1,0))</f>
        <v>0</v>
      </c>
      <c r="Y38" s="24" t="str">
        <f>IF($X38=1,SUM($X$11:$X38),"")</f>
        <v/>
      </c>
    </row>
    <row r="39" spans="1:25" ht="33.75" customHeight="1" x14ac:dyDescent="0.3">
      <c r="A39" s="24">
        <v>29</v>
      </c>
      <c r="B39" s="30"/>
      <c r="C39" s="52"/>
      <c r="D39" s="53"/>
      <c r="E39" s="53"/>
      <c r="F39" s="31"/>
      <c r="G39" s="31"/>
      <c r="H39" s="30"/>
      <c r="I39" s="54"/>
      <c r="J39" s="54"/>
      <c r="K39" s="30"/>
      <c r="L39" s="55"/>
      <c r="M39" s="56"/>
      <c r="N39" s="24" t="str">
        <f t="shared" ca="1" si="0"/>
        <v/>
      </c>
      <c r="O39" s="53"/>
      <c r="P39" s="57"/>
      <c r="Q39" s="57"/>
      <c r="R39" s="58" t="str">
        <f t="shared" si="1"/>
        <v/>
      </c>
      <c r="S39" s="53"/>
      <c r="T39" s="53"/>
      <c r="U39" s="53"/>
      <c r="V39" s="54"/>
      <c r="W39" s="59" t="str">
        <f t="shared" ca="1" si="2"/>
        <v/>
      </c>
      <c r="X39" s="24">
        <f>IF($C39="",0,IF(AND(OR(Druckversion!$C$13="alle",$B39=Druckversion!$C$13),OR(Druckversion!$C$14="alle",$M39=Druckversion!$C$14),OR(Druckversion!$C$15="alle",$K39=Druckversion!$C$15)),1,0))</f>
        <v>0</v>
      </c>
      <c r="Y39" s="24" t="str">
        <f>IF($X39=1,SUM($X$11:$X39),"")</f>
        <v/>
      </c>
    </row>
    <row r="40" spans="1:25" ht="33.75" customHeight="1" x14ac:dyDescent="0.3">
      <c r="A40" s="24">
        <v>30</v>
      </c>
      <c r="B40" s="30"/>
      <c r="C40" s="52"/>
      <c r="D40" s="53"/>
      <c r="E40" s="53"/>
      <c r="F40" s="31"/>
      <c r="G40" s="31"/>
      <c r="H40" s="30"/>
      <c r="I40" s="54"/>
      <c r="J40" s="54"/>
      <c r="K40" s="30"/>
      <c r="L40" s="55"/>
      <c r="M40" s="56"/>
      <c r="N40" s="24" t="str">
        <f t="shared" ca="1" si="0"/>
        <v/>
      </c>
      <c r="O40" s="53"/>
      <c r="P40" s="57"/>
      <c r="Q40" s="57"/>
      <c r="R40" s="58" t="str">
        <f t="shared" si="1"/>
        <v/>
      </c>
      <c r="S40" s="53"/>
      <c r="T40" s="53"/>
      <c r="U40" s="53"/>
      <c r="V40" s="54"/>
      <c r="W40" s="59" t="str">
        <f t="shared" ca="1" si="2"/>
        <v/>
      </c>
      <c r="X40" s="24">
        <f>IF($C40="",0,IF(AND(OR(Druckversion!$C$13="alle",$B40=Druckversion!$C$13),OR(Druckversion!$C$14="alle",$M40=Druckversion!$C$14),OR(Druckversion!$C$15="alle",$K40=Druckversion!$C$15)),1,0))</f>
        <v>0</v>
      </c>
      <c r="Y40" s="24" t="str">
        <f>IF($X40=1,SUM($X$11:$X40),"")</f>
        <v/>
      </c>
    </row>
    <row r="43" spans="1:25" x14ac:dyDescent="0.3">
      <c r="A43" s="14" t="s">
        <v>40</v>
      </c>
    </row>
  </sheetData>
  <autoFilter ref="A10:W40" xr:uid="{00000000-0009-0000-0000-000004000000}"/>
  <conditionalFormatting sqref="M11:N40">
    <cfRule type="cellIs" dxfId="2" priority="2" operator="equal">
      <formula>"Grün"</formula>
    </cfRule>
    <cfRule type="cellIs" dxfId="1" priority="3" operator="equal">
      <formula>"Orange"</formula>
    </cfRule>
    <cfRule type="cellIs" dxfId="0" priority="4" operator="equal">
      <formula>"Rot"</formula>
    </cfRule>
  </conditionalFormatting>
  <dataValidations count="5">
    <dataValidation type="list" allowBlank="1" sqref="B11:B40" xr:uid="{00000000-0002-0000-0400-000000000000}">
      <formula1>L_Handlungsfeld</formula1>
      <formula2>0</formula2>
    </dataValidation>
    <dataValidation type="list" allowBlank="1" sqref="F11:F40" xr:uid="{00000000-0002-0000-0400-000001000000}">
      <formula1>L_Prioritaet</formula1>
      <formula2>0</formula2>
    </dataValidation>
    <dataValidation type="list" allowBlank="1" sqref="G11:G40" xr:uid="{00000000-0002-0000-0400-000002000000}">
      <formula1>L_Regional</formula1>
      <formula2>0</formula2>
    </dataValidation>
    <dataValidation type="list" allowBlank="1" sqref="K11:K40" xr:uid="{00000000-0002-0000-0400-000003000000}">
      <formula1>L_Status</formula1>
      <formula2>0</formula2>
    </dataValidation>
    <dataValidation type="list" allowBlank="1" sqref="M11:M40" xr:uid="{00000000-0002-0000-0400-000004000000}">
      <formula1>L_Ampel</formula1>
      <formula2>0</formula2>
    </dataValidation>
  </dataValidations>
  <pageMargins left="0.5" right="0.5" top="0.6" bottom="0.6" header="0.511811023622047" footer="0.511811023622047"/>
  <pageSetup paperSize="9" fitToHeight="0"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58"/>
  <sheetViews>
    <sheetView showGridLines="0" tabSelected="1" zoomScaleNormal="100" workbookViewId="0">
      <selection activeCell="L6" sqref="L6"/>
    </sheetView>
  </sheetViews>
  <sheetFormatPr baseColWidth="10" defaultColWidth="8.6640625" defaultRowHeight="14.4" x14ac:dyDescent="0.3"/>
  <cols>
    <col min="1" max="1" width="5" customWidth="1"/>
    <col min="2" max="2" width="34" customWidth="1"/>
    <col min="3" max="3" width="5.88671875" customWidth="1"/>
    <col min="4" max="8" width="6.109375" bestFit="1" customWidth="1"/>
    <col min="9" max="9" width="6.109375" customWidth="1"/>
    <col min="10" max="46" width="6.109375" bestFit="1" customWidth="1"/>
  </cols>
  <sheetData>
    <row r="1" spans="1:46" ht="18.75" customHeight="1" x14ac:dyDescent="0.3"/>
    <row r="2" spans="1:46" ht="18.75" customHeight="1" x14ac:dyDescent="0.3"/>
    <row r="3" spans="1:46" ht="18.75" customHeight="1" x14ac:dyDescent="0.3"/>
    <row r="4" spans="1:46" ht="18.75" customHeight="1" x14ac:dyDescent="0.3"/>
    <row r="5" spans="1:46" ht="18.75" customHeight="1" x14ac:dyDescent="0.3"/>
    <row r="6" spans="1:46" ht="19.2" x14ac:dyDescent="0.35">
      <c r="A6" s="6" t="s">
        <v>93</v>
      </c>
    </row>
    <row r="7" spans="1:46" x14ac:dyDescent="0.3">
      <c r="A7" s="7" t="s">
        <v>94</v>
      </c>
    </row>
    <row r="8" spans="1:46" ht="3" customHeight="1" x14ac:dyDescent="0.3">
      <c r="A8" s="8"/>
      <c r="B8" s="8"/>
      <c r="C8" s="8"/>
      <c r="D8" s="8"/>
      <c r="E8" s="8"/>
      <c r="F8" s="8"/>
      <c r="G8" s="8"/>
      <c r="H8" s="8"/>
      <c r="I8" s="8"/>
      <c r="J8" s="8"/>
      <c r="K8" s="8"/>
      <c r="L8" s="8"/>
      <c r="M8" s="8"/>
      <c r="N8" s="8"/>
      <c r="O8" s="8"/>
      <c r="P8" s="8"/>
      <c r="Q8" s="8"/>
      <c r="R8" s="8"/>
      <c r="S8" s="8"/>
      <c r="T8" s="8"/>
    </row>
    <row r="11" spans="1:46" x14ac:dyDescent="0.3">
      <c r="B11" s="40" t="s">
        <v>95</v>
      </c>
      <c r="C11" s="4">
        <v>46388</v>
      </c>
      <c r="D11" s="4"/>
      <c r="E11" s="4"/>
      <c r="F11" s="4"/>
      <c r="G11" s="4"/>
      <c r="I11" s="28" t="s">
        <v>96</v>
      </c>
    </row>
    <row r="12" spans="1:46" x14ac:dyDescent="0.3">
      <c r="B12" s="40" t="s">
        <v>29</v>
      </c>
      <c r="C12" s="3" t="s">
        <v>97</v>
      </c>
      <c r="D12" s="3"/>
      <c r="E12" s="3"/>
      <c r="F12" s="3"/>
      <c r="G12" s="3"/>
    </row>
    <row r="13" spans="1:46" x14ac:dyDescent="0.3">
      <c r="B13" s="41" t="s">
        <v>98</v>
      </c>
      <c r="C13" s="2">
        <f>IF($C$12="Monate",1,IF($C$12="Quartale",3,6))</f>
        <v>3</v>
      </c>
      <c r="D13" s="2"/>
      <c r="E13" s="2"/>
      <c r="F13" s="2"/>
      <c r="G13" s="2"/>
      <c r="I13" s="28" t="s">
        <v>99</v>
      </c>
      <c r="O13" s="1" t="str">
        <f>TEXT($C$11,"MMM")&amp;" "&amp;YEAR($C$11)&amp;" bis "&amp;TEXT(EOMONTH($C$11,44*$C$13-1),"MMM")&amp;" "&amp;YEAR(EOMONTH($C$11,44*$C$13-1))</f>
        <v>Jan 2027 bis Dez 2037</v>
      </c>
      <c r="P13" s="1"/>
      <c r="Q13" s="1"/>
      <c r="R13" s="1"/>
      <c r="S13" s="1"/>
      <c r="T13" s="1"/>
    </row>
    <row r="15" spans="1:46" x14ac:dyDescent="0.3">
      <c r="B15" s="14" t="s">
        <v>100</v>
      </c>
      <c r="C15" s="42">
        <f>EDATE($C$11,0*$C$13)</f>
        <v>46388</v>
      </c>
      <c r="D15" s="42">
        <f>EDATE($C$11,1*$C$13)</f>
        <v>46478</v>
      </c>
      <c r="E15" s="42">
        <f>EDATE($C$11,2*$C$13)</f>
        <v>46569</v>
      </c>
      <c r="F15" s="42">
        <f>EDATE($C$11,3*$C$13)</f>
        <v>46661</v>
      </c>
      <c r="G15" s="42">
        <f>EDATE($C$11,4*$C$13)</f>
        <v>46753</v>
      </c>
      <c r="H15" s="42">
        <f>EDATE($C$11,5*$C$13)</f>
        <v>46844</v>
      </c>
      <c r="I15" s="42">
        <f>EDATE($C$11,6*$C$13)</f>
        <v>46935</v>
      </c>
      <c r="J15" s="42">
        <f>EDATE($C$11,7*$C$13)</f>
        <v>47027</v>
      </c>
      <c r="K15" s="42">
        <f>EDATE($C$11,8*$C$13)</f>
        <v>47119</v>
      </c>
      <c r="L15" s="42">
        <f>EDATE($C$11,9*$C$13)</f>
        <v>47209</v>
      </c>
      <c r="M15" s="42">
        <f>EDATE($C$11,10*$C$13)</f>
        <v>47300</v>
      </c>
      <c r="N15" s="42">
        <f>EDATE($C$11,11*$C$13)</f>
        <v>47392</v>
      </c>
      <c r="O15" s="42">
        <f>EDATE($C$11,12*$C$13)</f>
        <v>47484</v>
      </c>
      <c r="P15" s="42">
        <f>EDATE($C$11,13*$C$13)</f>
        <v>47574</v>
      </c>
      <c r="Q15" s="42">
        <f>EDATE($C$11,14*$C$13)</f>
        <v>47665</v>
      </c>
      <c r="R15" s="42">
        <f>EDATE($C$11,15*$C$13)</f>
        <v>47757</v>
      </c>
      <c r="S15" s="42">
        <f>EDATE($C$11,16*$C$13)</f>
        <v>47849</v>
      </c>
      <c r="T15" s="42">
        <f>EDATE($C$11,17*$C$13)</f>
        <v>47939</v>
      </c>
      <c r="U15" s="42">
        <f>EDATE($C$11,18*$C$13)</f>
        <v>48030</v>
      </c>
      <c r="V15" s="42">
        <f>EDATE($C$11,19*$C$13)</f>
        <v>48122</v>
      </c>
      <c r="W15" s="42">
        <f>EDATE($C$11,20*$C$13)</f>
        <v>48214</v>
      </c>
      <c r="X15" s="42">
        <f>EDATE($C$11,21*$C$13)</f>
        <v>48305</v>
      </c>
      <c r="Y15" s="42">
        <f>EDATE($C$11,22*$C$13)</f>
        <v>48396</v>
      </c>
      <c r="Z15" s="42">
        <f>EDATE($C$11,23*$C$13)</f>
        <v>48488</v>
      </c>
      <c r="AA15" s="42">
        <f>EDATE($C$11,24*$C$13)</f>
        <v>48580</v>
      </c>
      <c r="AB15" s="42">
        <f>EDATE($C$11,25*$C$13)</f>
        <v>48670</v>
      </c>
      <c r="AC15" s="42">
        <f>EDATE($C$11,26*$C$13)</f>
        <v>48761</v>
      </c>
      <c r="AD15" s="42">
        <f>EDATE($C$11,27*$C$13)</f>
        <v>48853</v>
      </c>
      <c r="AE15" s="42">
        <f>EDATE($C$11,28*$C$13)</f>
        <v>48945</v>
      </c>
      <c r="AF15" s="42">
        <f>EDATE($C$11,29*$C$13)</f>
        <v>49035</v>
      </c>
      <c r="AG15" s="42">
        <f>EDATE($C$11,30*$C$13)</f>
        <v>49126</v>
      </c>
      <c r="AH15" s="42">
        <f>EDATE($C$11,31*$C$13)</f>
        <v>49218</v>
      </c>
      <c r="AI15" s="42">
        <f>EDATE($C$11,32*$C$13)</f>
        <v>49310</v>
      </c>
      <c r="AJ15" s="42">
        <f>EDATE($C$11,33*$C$13)</f>
        <v>49400</v>
      </c>
      <c r="AK15" s="42">
        <f>EDATE($C$11,34*$C$13)</f>
        <v>49491</v>
      </c>
      <c r="AL15" s="42">
        <f>EDATE($C$11,35*$C$13)</f>
        <v>49583</v>
      </c>
      <c r="AM15" s="42">
        <f>EDATE($C$11,36*$C$13)</f>
        <v>49675</v>
      </c>
      <c r="AN15" s="42">
        <f>EDATE($C$11,37*$C$13)</f>
        <v>49766</v>
      </c>
      <c r="AO15" s="42">
        <f>EDATE($C$11,38*$C$13)</f>
        <v>49857</v>
      </c>
      <c r="AP15" s="42">
        <f>EDATE($C$11,39*$C$13)</f>
        <v>49949</v>
      </c>
      <c r="AQ15" s="42">
        <f>EDATE($C$11,40*$C$13)</f>
        <v>50041</v>
      </c>
      <c r="AR15" s="42">
        <f>EDATE($C$11,41*$C$13)</f>
        <v>50131</v>
      </c>
      <c r="AS15" s="42">
        <f>EDATE($C$11,42*$C$13)</f>
        <v>50222</v>
      </c>
      <c r="AT15" s="42">
        <f>EDATE($C$11,43*$C$13)</f>
        <v>50314</v>
      </c>
    </row>
    <row r="16" spans="1:46" x14ac:dyDescent="0.3">
      <c r="B16" s="14" t="s">
        <v>101</v>
      </c>
      <c r="C16" s="42">
        <f t="shared" ref="C16:AT16" si="0">EOMONTH(C$15,$C$13-1)</f>
        <v>46477</v>
      </c>
      <c r="D16" s="42">
        <f t="shared" si="0"/>
        <v>46568</v>
      </c>
      <c r="E16" s="42">
        <f t="shared" si="0"/>
        <v>46660</v>
      </c>
      <c r="F16" s="42">
        <f t="shared" si="0"/>
        <v>46752</v>
      </c>
      <c r="G16" s="42">
        <f t="shared" si="0"/>
        <v>46843</v>
      </c>
      <c r="H16" s="42">
        <f t="shared" si="0"/>
        <v>46934</v>
      </c>
      <c r="I16" s="42">
        <f t="shared" si="0"/>
        <v>47026</v>
      </c>
      <c r="J16" s="42">
        <f t="shared" si="0"/>
        <v>47118</v>
      </c>
      <c r="K16" s="42">
        <f t="shared" si="0"/>
        <v>47208</v>
      </c>
      <c r="L16" s="42">
        <f t="shared" si="0"/>
        <v>47299</v>
      </c>
      <c r="M16" s="42">
        <f t="shared" si="0"/>
        <v>47391</v>
      </c>
      <c r="N16" s="42">
        <f t="shared" si="0"/>
        <v>47483</v>
      </c>
      <c r="O16" s="42">
        <f t="shared" si="0"/>
        <v>47573</v>
      </c>
      <c r="P16" s="42">
        <f t="shared" si="0"/>
        <v>47664</v>
      </c>
      <c r="Q16" s="42">
        <f t="shared" si="0"/>
        <v>47756</v>
      </c>
      <c r="R16" s="42">
        <f t="shared" si="0"/>
        <v>47848</v>
      </c>
      <c r="S16" s="42">
        <f t="shared" si="0"/>
        <v>47938</v>
      </c>
      <c r="T16" s="42">
        <f t="shared" si="0"/>
        <v>48029</v>
      </c>
      <c r="U16" s="42">
        <f t="shared" si="0"/>
        <v>48121</v>
      </c>
      <c r="V16" s="42">
        <f t="shared" si="0"/>
        <v>48213</v>
      </c>
      <c r="W16" s="42">
        <f t="shared" si="0"/>
        <v>48304</v>
      </c>
      <c r="X16" s="42">
        <f t="shared" si="0"/>
        <v>48395</v>
      </c>
      <c r="Y16" s="42">
        <f t="shared" si="0"/>
        <v>48487</v>
      </c>
      <c r="Z16" s="42">
        <f t="shared" si="0"/>
        <v>48579</v>
      </c>
      <c r="AA16" s="42">
        <f t="shared" si="0"/>
        <v>48669</v>
      </c>
      <c r="AB16" s="42">
        <f t="shared" si="0"/>
        <v>48760</v>
      </c>
      <c r="AC16" s="42">
        <f t="shared" si="0"/>
        <v>48852</v>
      </c>
      <c r="AD16" s="42">
        <f t="shared" si="0"/>
        <v>48944</v>
      </c>
      <c r="AE16" s="42">
        <f t="shared" si="0"/>
        <v>49034</v>
      </c>
      <c r="AF16" s="42">
        <f t="shared" si="0"/>
        <v>49125</v>
      </c>
      <c r="AG16" s="42">
        <f t="shared" si="0"/>
        <v>49217</v>
      </c>
      <c r="AH16" s="42">
        <f t="shared" si="0"/>
        <v>49309</v>
      </c>
      <c r="AI16" s="42">
        <f t="shared" si="0"/>
        <v>49399</v>
      </c>
      <c r="AJ16" s="42">
        <f t="shared" si="0"/>
        <v>49490</v>
      </c>
      <c r="AK16" s="42">
        <f t="shared" si="0"/>
        <v>49582</v>
      </c>
      <c r="AL16" s="42">
        <f t="shared" si="0"/>
        <v>49674</v>
      </c>
      <c r="AM16" s="42">
        <f t="shared" si="0"/>
        <v>49765</v>
      </c>
      <c r="AN16" s="42">
        <f t="shared" si="0"/>
        <v>49856</v>
      </c>
      <c r="AO16" s="42">
        <f t="shared" si="0"/>
        <v>49948</v>
      </c>
      <c r="AP16" s="42">
        <f t="shared" si="0"/>
        <v>50040</v>
      </c>
      <c r="AQ16" s="42">
        <f t="shared" si="0"/>
        <v>50130</v>
      </c>
      <c r="AR16" s="42">
        <f t="shared" si="0"/>
        <v>50221</v>
      </c>
      <c r="AS16" s="42">
        <f t="shared" si="0"/>
        <v>50313</v>
      </c>
      <c r="AT16" s="42">
        <f t="shared" si="0"/>
        <v>50405</v>
      </c>
    </row>
    <row r="17" spans="1:46" ht="27.75" customHeight="1" x14ac:dyDescent="0.3">
      <c r="A17" s="43" t="s">
        <v>102</v>
      </c>
      <c r="B17" s="43" t="s">
        <v>56</v>
      </c>
      <c r="C17" s="44" t="str">
        <f t="shared" ref="C17:AT17" si="1">IF($C$12="Monate",TEXT(C$15,"MMM")&amp;" "&amp;RIGHT(YEAR(C$15),2),IF($C$12="Quartale","Q"&amp;ROUNDUP(MONTH(C$15)/3,0)&amp;" "&amp;RIGHT(YEAR(C$15),2),"H"&amp;ROUNDUP(MONTH(C$15)/6,0)&amp;" "&amp;RIGHT(YEAR(C$15),2)))</f>
        <v>Q1 27</v>
      </c>
      <c r="D17" s="44" t="str">
        <f t="shared" si="1"/>
        <v>Q2 27</v>
      </c>
      <c r="E17" s="44" t="str">
        <f t="shared" si="1"/>
        <v>Q3 27</v>
      </c>
      <c r="F17" s="44" t="str">
        <f t="shared" si="1"/>
        <v>Q4 27</v>
      </c>
      <c r="G17" s="44" t="str">
        <f t="shared" si="1"/>
        <v>Q1 28</v>
      </c>
      <c r="H17" s="44" t="str">
        <f t="shared" si="1"/>
        <v>Q2 28</v>
      </c>
      <c r="I17" s="44" t="str">
        <f t="shared" si="1"/>
        <v>Q3 28</v>
      </c>
      <c r="J17" s="44" t="str">
        <f t="shared" si="1"/>
        <v>Q4 28</v>
      </c>
      <c r="K17" s="44" t="str">
        <f t="shared" si="1"/>
        <v>Q1 29</v>
      </c>
      <c r="L17" s="44" t="str">
        <f t="shared" si="1"/>
        <v>Q2 29</v>
      </c>
      <c r="M17" s="44" t="str">
        <f t="shared" si="1"/>
        <v>Q3 29</v>
      </c>
      <c r="N17" s="44" t="str">
        <f t="shared" si="1"/>
        <v>Q4 29</v>
      </c>
      <c r="O17" s="44" t="str">
        <f t="shared" si="1"/>
        <v>Q1 30</v>
      </c>
      <c r="P17" s="44" t="str">
        <f t="shared" si="1"/>
        <v>Q2 30</v>
      </c>
      <c r="Q17" s="44" t="str">
        <f t="shared" si="1"/>
        <v>Q3 30</v>
      </c>
      <c r="R17" s="44" t="str">
        <f t="shared" si="1"/>
        <v>Q4 30</v>
      </c>
      <c r="S17" s="44" t="str">
        <f t="shared" si="1"/>
        <v>Q1 31</v>
      </c>
      <c r="T17" s="44" t="str">
        <f t="shared" si="1"/>
        <v>Q2 31</v>
      </c>
      <c r="U17" s="44" t="str">
        <f t="shared" si="1"/>
        <v>Q3 31</v>
      </c>
      <c r="V17" s="44" t="str">
        <f t="shared" si="1"/>
        <v>Q4 31</v>
      </c>
      <c r="W17" s="44" t="str">
        <f t="shared" si="1"/>
        <v>Q1 32</v>
      </c>
      <c r="X17" s="44" t="str">
        <f t="shared" si="1"/>
        <v>Q2 32</v>
      </c>
      <c r="Y17" s="44" t="str">
        <f t="shared" si="1"/>
        <v>Q3 32</v>
      </c>
      <c r="Z17" s="44" t="str">
        <f t="shared" si="1"/>
        <v>Q4 32</v>
      </c>
      <c r="AA17" s="44" t="str">
        <f t="shared" si="1"/>
        <v>Q1 33</v>
      </c>
      <c r="AB17" s="44" t="str">
        <f t="shared" si="1"/>
        <v>Q2 33</v>
      </c>
      <c r="AC17" s="44" t="str">
        <f t="shared" si="1"/>
        <v>Q3 33</v>
      </c>
      <c r="AD17" s="44" t="str">
        <f t="shared" si="1"/>
        <v>Q4 33</v>
      </c>
      <c r="AE17" s="44" t="str">
        <f t="shared" si="1"/>
        <v>Q1 34</v>
      </c>
      <c r="AF17" s="44" t="str">
        <f t="shared" si="1"/>
        <v>Q2 34</v>
      </c>
      <c r="AG17" s="44" t="str">
        <f t="shared" si="1"/>
        <v>Q3 34</v>
      </c>
      <c r="AH17" s="44" t="str">
        <f t="shared" si="1"/>
        <v>Q4 34</v>
      </c>
      <c r="AI17" s="44" t="str">
        <f t="shared" si="1"/>
        <v>Q1 35</v>
      </c>
      <c r="AJ17" s="44" t="str">
        <f t="shared" si="1"/>
        <v>Q2 35</v>
      </c>
      <c r="AK17" s="44" t="str">
        <f t="shared" si="1"/>
        <v>Q3 35</v>
      </c>
      <c r="AL17" s="44" t="str">
        <f t="shared" si="1"/>
        <v>Q4 35</v>
      </c>
      <c r="AM17" s="44" t="str">
        <f t="shared" si="1"/>
        <v>Q1 36</v>
      </c>
      <c r="AN17" s="44" t="str">
        <f t="shared" si="1"/>
        <v>Q2 36</v>
      </c>
      <c r="AO17" s="44" t="str">
        <f t="shared" si="1"/>
        <v>Q3 36</v>
      </c>
      <c r="AP17" s="44" t="str">
        <f t="shared" si="1"/>
        <v>Q4 36</v>
      </c>
      <c r="AQ17" s="44" t="str">
        <f t="shared" si="1"/>
        <v>Q1 37</v>
      </c>
      <c r="AR17" s="44" t="str">
        <f t="shared" si="1"/>
        <v>Q2 37</v>
      </c>
      <c r="AS17" s="44" t="str">
        <f t="shared" si="1"/>
        <v>Q3 37</v>
      </c>
      <c r="AT17" s="44" t="str">
        <f t="shared" si="1"/>
        <v>Q4 37</v>
      </c>
    </row>
    <row r="18" spans="1:46" ht="21.75" customHeight="1" x14ac:dyDescent="0.3">
      <c r="A18" s="24">
        <f>IF(Vorhaben!$C11="","",Vorhaben!$A11)</f>
        <v>1</v>
      </c>
      <c r="B18" s="45" t="str">
        <f>IF(Vorhaben!$C11="","",Vorhaben!$C11)</f>
        <v>Sportanlagenkonzept</v>
      </c>
      <c r="C18" s="46" t="str">
        <f>IF(OR(Vorhaben!$I11="",Vorhaben!$C11=""),"",IF(AND(Vorhaben!$I11&lt;=C$16,OR(Vorhaben!$J11="",Vorhaben!$J11&gt;=C$15)),IFERROR(LEFT(Vorhaben!$B11,1),"x"),""))</f>
        <v>P</v>
      </c>
      <c r="D18" s="46" t="str">
        <f>IF(OR(Vorhaben!$I11="",Vorhaben!$C11=""),"",IF(AND(Vorhaben!$I11&lt;=D$16,OR(Vorhaben!$J11="",Vorhaben!$J11&gt;=D$15)),IFERROR(LEFT(Vorhaben!$B11,1),"x"),""))</f>
        <v>P</v>
      </c>
      <c r="E18" s="46" t="str">
        <f>IF(OR(Vorhaben!$I11="",Vorhaben!$C11=""),"",IF(AND(Vorhaben!$I11&lt;=E$16,OR(Vorhaben!$J11="",Vorhaben!$J11&gt;=E$15)),IFERROR(LEFT(Vorhaben!$B11,1),"x"),""))</f>
        <v>P</v>
      </c>
      <c r="F18" s="46" t="str">
        <f>IF(OR(Vorhaben!$I11="",Vorhaben!$C11=""),"",IF(AND(Vorhaben!$I11&lt;=F$16,OR(Vorhaben!$J11="",Vorhaben!$J11&gt;=F$15)),IFERROR(LEFT(Vorhaben!$B11,1),"x"),""))</f>
        <v>P</v>
      </c>
      <c r="G18" s="46" t="str">
        <f>IF(OR(Vorhaben!$I11="",Vorhaben!$C11=""),"",IF(AND(Vorhaben!$I11&lt;=G$16,OR(Vorhaben!$J11="",Vorhaben!$J11&gt;=G$15)),IFERROR(LEFT(Vorhaben!$B11,1),"x"),""))</f>
        <v/>
      </c>
      <c r="H18" s="46" t="str">
        <f>IF(OR(Vorhaben!$I11="",Vorhaben!$C11=""),"",IF(AND(Vorhaben!$I11&lt;=H$16,OR(Vorhaben!$J11="",Vorhaben!$J11&gt;=H$15)),IFERROR(LEFT(Vorhaben!$B11,1),"x"),""))</f>
        <v/>
      </c>
      <c r="I18" s="46" t="str">
        <f>IF(OR(Vorhaben!$I11="",Vorhaben!$C11=""),"",IF(AND(Vorhaben!$I11&lt;=I$16,OR(Vorhaben!$J11="",Vorhaben!$J11&gt;=I$15)),IFERROR(LEFT(Vorhaben!$B11,1),"x"),""))</f>
        <v/>
      </c>
      <c r="J18" s="46" t="str">
        <f>IF(OR(Vorhaben!$I11="",Vorhaben!$C11=""),"",IF(AND(Vorhaben!$I11&lt;=J$16,OR(Vorhaben!$J11="",Vorhaben!$J11&gt;=J$15)),IFERROR(LEFT(Vorhaben!$B11,1),"x"),""))</f>
        <v/>
      </c>
      <c r="K18" s="46" t="str">
        <f>IF(OR(Vorhaben!$I11="",Vorhaben!$C11=""),"",IF(AND(Vorhaben!$I11&lt;=K$16,OR(Vorhaben!$J11="",Vorhaben!$J11&gt;=K$15)),IFERROR(LEFT(Vorhaben!$B11,1),"x"),""))</f>
        <v/>
      </c>
      <c r="L18" s="46" t="str">
        <f>IF(OR(Vorhaben!$I11="",Vorhaben!$C11=""),"",IF(AND(Vorhaben!$I11&lt;=L$16,OR(Vorhaben!$J11="",Vorhaben!$J11&gt;=L$15)),IFERROR(LEFT(Vorhaben!$B11,1),"x"),""))</f>
        <v/>
      </c>
      <c r="M18" s="46" t="str">
        <f>IF(OR(Vorhaben!$I11="",Vorhaben!$C11=""),"",IF(AND(Vorhaben!$I11&lt;=M$16,OR(Vorhaben!$J11="",Vorhaben!$J11&gt;=M$15)),IFERROR(LEFT(Vorhaben!$B11,1),"x"),""))</f>
        <v/>
      </c>
      <c r="N18" s="46" t="str">
        <f>IF(OR(Vorhaben!$I11="",Vorhaben!$C11=""),"",IF(AND(Vorhaben!$I11&lt;=N$16,OR(Vorhaben!$J11="",Vorhaben!$J11&gt;=N$15)),IFERROR(LEFT(Vorhaben!$B11,1),"x"),""))</f>
        <v/>
      </c>
      <c r="O18" s="46" t="str">
        <f>IF(OR(Vorhaben!$I11="",Vorhaben!$C11=""),"",IF(AND(Vorhaben!$I11&lt;=O$16,OR(Vorhaben!$J11="",Vorhaben!$J11&gt;=O$15)),IFERROR(LEFT(Vorhaben!$B11,1),"x"),""))</f>
        <v/>
      </c>
      <c r="P18" s="46" t="str">
        <f>IF(OR(Vorhaben!$I11="",Vorhaben!$C11=""),"",IF(AND(Vorhaben!$I11&lt;=P$16,OR(Vorhaben!$J11="",Vorhaben!$J11&gt;=P$15)),IFERROR(LEFT(Vorhaben!$B11,1),"x"),""))</f>
        <v/>
      </c>
      <c r="Q18" s="46" t="str">
        <f>IF(OR(Vorhaben!$I11="",Vorhaben!$C11=""),"",IF(AND(Vorhaben!$I11&lt;=Q$16,OR(Vorhaben!$J11="",Vorhaben!$J11&gt;=Q$15)),IFERROR(LEFT(Vorhaben!$B11,1),"x"),""))</f>
        <v/>
      </c>
      <c r="R18" s="46" t="str">
        <f>IF(OR(Vorhaben!$I11="",Vorhaben!$C11=""),"",IF(AND(Vorhaben!$I11&lt;=R$16,OR(Vorhaben!$J11="",Vorhaben!$J11&gt;=R$15)),IFERROR(LEFT(Vorhaben!$B11,1),"x"),""))</f>
        <v/>
      </c>
      <c r="S18" s="46" t="str">
        <f>IF(OR(Vorhaben!$I11="",Vorhaben!$C11=""),"",IF(AND(Vorhaben!$I11&lt;=S$16,OR(Vorhaben!$J11="",Vorhaben!$J11&gt;=S$15)),IFERROR(LEFT(Vorhaben!$B11,1),"x"),""))</f>
        <v/>
      </c>
      <c r="T18" s="46" t="str">
        <f>IF(OR(Vorhaben!$I11="",Vorhaben!$C11=""),"",IF(AND(Vorhaben!$I11&lt;=T$16,OR(Vorhaben!$J11="",Vorhaben!$J11&gt;=T$15)),IFERROR(LEFT(Vorhaben!$B11,1),"x"),""))</f>
        <v/>
      </c>
      <c r="U18" s="46" t="str">
        <f>IF(OR(Vorhaben!$I11="",Vorhaben!$C11=""),"",IF(AND(Vorhaben!$I11&lt;=U$16,OR(Vorhaben!$J11="",Vorhaben!$J11&gt;=U$15)),IFERROR(LEFT(Vorhaben!$B11,1),"x"),""))</f>
        <v/>
      </c>
      <c r="V18" s="46" t="str">
        <f>IF(OR(Vorhaben!$I11="",Vorhaben!$C11=""),"",IF(AND(Vorhaben!$I11&lt;=V$16,OR(Vorhaben!$J11="",Vorhaben!$J11&gt;=V$15)),IFERROR(LEFT(Vorhaben!$B11,1),"x"),""))</f>
        <v/>
      </c>
      <c r="W18" s="46" t="str">
        <f>IF(OR(Vorhaben!$I11="",Vorhaben!$C11=""),"",IF(AND(Vorhaben!$I11&lt;=W$16,OR(Vorhaben!$J11="",Vorhaben!$J11&gt;=W$15)),IFERROR(LEFT(Vorhaben!$B11,1),"x"),""))</f>
        <v/>
      </c>
      <c r="X18" s="46" t="str">
        <f>IF(OR(Vorhaben!$I11="",Vorhaben!$C11=""),"",IF(AND(Vorhaben!$I11&lt;=X$16,OR(Vorhaben!$J11="",Vorhaben!$J11&gt;=X$15)),IFERROR(LEFT(Vorhaben!$B11,1),"x"),""))</f>
        <v/>
      </c>
      <c r="Y18" s="46" t="str">
        <f>IF(OR(Vorhaben!$I11="",Vorhaben!$C11=""),"",IF(AND(Vorhaben!$I11&lt;=Y$16,OR(Vorhaben!$J11="",Vorhaben!$J11&gt;=Y$15)),IFERROR(LEFT(Vorhaben!$B11,1),"x"),""))</f>
        <v/>
      </c>
      <c r="Z18" s="46" t="str">
        <f>IF(OR(Vorhaben!$I11="",Vorhaben!$C11=""),"",IF(AND(Vorhaben!$I11&lt;=Z$16,OR(Vorhaben!$J11="",Vorhaben!$J11&gt;=Z$15)),IFERROR(LEFT(Vorhaben!$B11,1),"x"),""))</f>
        <v/>
      </c>
      <c r="AA18" s="46" t="str">
        <f>IF(OR(Vorhaben!$I11="",Vorhaben!$C11=""),"",IF(AND(Vorhaben!$I11&lt;=AA$16,OR(Vorhaben!$J11="",Vorhaben!$J11&gt;=AA$15)),IFERROR(LEFT(Vorhaben!$B11,1),"x"),""))</f>
        <v/>
      </c>
      <c r="AB18" s="46" t="str">
        <f>IF(OR(Vorhaben!$I11="",Vorhaben!$C11=""),"",IF(AND(Vorhaben!$I11&lt;=AB$16,OR(Vorhaben!$J11="",Vorhaben!$J11&gt;=AB$15)),IFERROR(LEFT(Vorhaben!$B11,1),"x"),""))</f>
        <v/>
      </c>
      <c r="AC18" s="46" t="str">
        <f>IF(OR(Vorhaben!$I11="",Vorhaben!$C11=""),"",IF(AND(Vorhaben!$I11&lt;=AC$16,OR(Vorhaben!$J11="",Vorhaben!$J11&gt;=AC$15)),IFERROR(LEFT(Vorhaben!$B11,1),"x"),""))</f>
        <v/>
      </c>
      <c r="AD18" s="46" t="str">
        <f>IF(OR(Vorhaben!$I11="",Vorhaben!$C11=""),"",IF(AND(Vorhaben!$I11&lt;=AD$16,OR(Vorhaben!$J11="",Vorhaben!$J11&gt;=AD$15)),IFERROR(LEFT(Vorhaben!$B11,1),"x"),""))</f>
        <v/>
      </c>
      <c r="AE18" s="46" t="str">
        <f>IF(OR(Vorhaben!$I11="",Vorhaben!$C11=""),"",IF(AND(Vorhaben!$I11&lt;=AE$16,OR(Vorhaben!$J11="",Vorhaben!$J11&gt;=AE$15)),IFERROR(LEFT(Vorhaben!$B11,1),"x"),""))</f>
        <v/>
      </c>
      <c r="AF18" s="46" t="str">
        <f>IF(OR(Vorhaben!$I11="",Vorhaben!$C11=""),"",IF(AND(Vorhaben!$I11&lt;=AF$16,OR(Vorhaben!$J11="",Vorhaben!$J11&gt;=AF$15)),IFERROR(LEFT(Vorhaben!$B11,1),"x"),""))</f>
        <v/>
      </c>
      <c r="AG18" s="46" t="str">
        <f>IF(OR(Vorhaben!$I11="",Vorhaben!$C11=""),"",IF(AND(Vorhaben!$I11&lt;=AG$16,OR(Vorhaben!$J11="",Vorhaben!$J11&gt;=AG$15)),IFERROR(LEFT(Vorhaben!$B11,1),"x"),""))</f>
        <v/>
      </c>
      <c r="AH18" s="46" t="str">
        <f>IF(OR(Vorhaben!$I11="",Vorhaben!$C11=""),"",IF(AND(Vorhaben!$I11&lt;=AH$16,OR(Vorhaben!$J11="",Vorhaben!$J11&gt;=AH$15)),IFERROR(LEFT(Vorhaben!$B11,1),"x"),""))</f>
        <v/>
      </c>
      <c r="AI18" s="46" t="str">
        <f>IF(OR(Vorhaben!$I11="",Vorhaben!$C11=""),"",IF(AND(Vorhaben!$I11&lt;=AI$16,OR(Vorhaben!$J11="",Vorhaben!$J11&gt;=AI$15)),IFERROR(LEFT(Vorhaben!$B11,1),"x"),""))</f>
        <v/>
      </c>
      <c r="AJ18" s="46" t="str">
        <f>IF(OR(Vorhaben!$I11="",Vorhaben!$C11=""),"",IF(AND(Vorhaben!$I11&lt;=AJ$16,OR(Vorhaben!$J11="",Vorhaben!$J11&gt;=AJ$15)),IFERROR(LEFT(Vorhaben!$B11,1),"x"),""))</f>
        <v/>
      </c>
      <c r="AK18" s="46" t="str">
        <f>IF(OR(Vorhaben!$I11="",Vorhaben!$C11=""),"",IF(AND(Vorhaben!$I11&lt;=AK$16,OR(Vorhaben!$J11="",Vorhaben!$J11&gt;=AK$15)),IFERROR(LEFT(Vorhaben!$B11,1),"x"),""))</f>
        <v/>
      </c>
      <c r="AL18" s="46" t="str">
        <f>IF(OR(Vorhaben!$I11="",Vorhaben!$C11=""),"",IF(AND(Vorhaben!$I11&lt;=AL$16,OR(Vorhaben!$J11="",Vorhaben!$J11&gt;=AL$15)),IFERROR(LEFT(Vorhaben!$B11,1),"x"),""))</f>
        <v/>
      </c>
      <c r="AM18" s="46" t="str">
        <f>IF(OR(Vorhaben!$I11="",Vorhaben!$C11=""),"",IF(AND(Vorhaben!$I11&lt;=AM$16,OR(Vorhaben!$J11="",Vorhaben!$J11&gt;=AM$15)),IFERROR(LEFT(Vorhaben!$B11,1),"x"),""))</f>
        <v/>
      </c>
      <c r="AN18" s="46" t="str">
        <f>IF(OR(Vorhaben!$I11="",Vorhaben!$C11=""),"",IF(AND(Vorhaben!$I11&lt;=AN$16,OR(Vorhaben!$J11="",Vorhaben!$J11&gt;=AN$15)),IFERROR(LEFT(Vorhaben!$B11,1),"x"),""))</f>
        <v/>
      </c>
      <c r="AO18" s="46" t="str">
        <f>IF(OR(Vorhaben!$I11="",Vorhaben!$C11=""),"",IF(AND(Vorhaben!$I11&lt;=AO$16,OR(Vorhaben!$J11="",Vorhaben!$J11&gt;=AO$15)),IFERROR(LEFT(Vorhaben!$B11,1),"x"),""))</f>
        <v/>
      </c>
      <c r="AP18" s="46" t="str">
        <f>IF(OR(Vorhaben!$I11="",Vorhaben!$C11=""),"",IF(AND(Vorhaben!$I11&lt;=AP$16,OR(Vorhaben!$J11="",Vorhaben!$J11&gt;=AP$15)),IFERROR(LEFT(Vorhaben!$B11,1),"x"),""))</f>
        <v/>
      </c>
      <c r="AQ18" s="46" t="str">
        <f>IF(OR(Vorhaben!$I11="",Vorhaben!$C11=""),"",IF(AND(Vorhaben!$I11&lt;=AQ$16,OR(Vorhaben!$J11="",Vorhaben!$J11&gt;=AQ$15)),IFERROR(LEFT(Vorhaben!$B11,1),"x"),""))</f>
        <v/>
      </c>
      <c r="AR18" s="46" t="str">
        <f>IF(OR(Vorhaben!$I11="",Vorhaben!$C11=""),"",IF(AND(Vorhaben!$I11&lt;=AR$16,OR(Vorhaben!$J11="",Vorhaben!$J11&gt;=AR$15)),IFERROR(LEFT(Vorhaben!$B11,1),"x"),""))</f>
        <v/>
      </c>
      <c r="AS18" s="46" t="str">
        <f>IF(OR(Vorhaben!$I11="",Vorhaben!$C11=""),"",IF(AND(Vorhaben!$I11&lt;=AS$16,OR(Vorhaben!$J11="",Vorhaben!$J11&gt;=AS$15)),IFERROR(LEFT(Vorhaben!$B11,1),"x"),""))</f>
        <v/>
      </c>
      <c r="AT18" s="46" t="str">
        <f>IF(OR(Vorhaben!$I11="",Vorhaben!$C11=""),"",IF(AND(Vorhaben!$I11&lt;=AT$16,OR(Vorhaben!$J11="",Vorhaben!$J11&gt;=AT$15)),IFERROR(LEFT(Vorhaben!$B11,1),"x"),""))</f>
        <v/>
      </c>
    </row>
    <row r="19" spans="1:46" ht="21.75" customHeight="1" x14ac:dyDescent="0.3">
      <c r="A19" s="24">
        <f>IF(Vorhaben!$C12="","",Vorhaben!$A12)</f>
        <v>2</v>
      </c>
      <c r="B19" s="45" t="str">
        <f>IF(Vorhaben!$C12="","",Vorhaben!$C12)</f>
        <v>Freiwilliger Schulsport</v>
      </c>
      <c r="C19" s="46" t="str">
        <f>IF(OR(Vorhaben!$I12="",Vorhaben!$C12=""),"",IF(AND(Vorhaben!$I12&lt;=C$16,OR(Vorhaben!$J12="",Vorhaben!$J12&gt;=C$15)),IFERROR(LEFT(Vorhaben!$B12,1),"x"),""))</f>
        <v>P</v>
      </c>
      <c r="D19" s="46" t="str">
        <f>IF(OR(Vorhaben!$I12="",Vorhaben!$C12=""),"",IF(AND(Vorhaben!$I12&lt;=D$16,OR(Vorhaben!$J12="",Vorhaben!$J12&gt;=D$15)),IFERROR(LEFT(Vorhaben!$B12,1),"x"),""))</f>
        <v>P</v>
      </c>
      <c r="E19" s="46" t="str">
        <f>IF(OR(Vorhaben!$I12="",Vorhaben!$C12=""),"",IF(AND(Vorhaben!$I12&lt;=E$16,OR(Vorhaben!$J12="",Vorhaben!$J12&gt;=E$15)),IFERROR(LEFT(Vorhaben!$B12,1),"x"),""))</f>
        <v>P</v>
      </c>
      <c r="F19" s="46" t="str">
        <f>IF(OR(Vorhaben!$I12="",Vorhaben!$C12=""),"",IF(AND(Vorhaben!$I12&lt;=F$16,OR(Vorhaben!$J12="",Vorhaben!$J12&gt;=F$15)),IFERROR(LEFT(Vorhaben!$B12,1),"x"),""))</f>
        <v/>
      </c>
      <c r="G19" s="46" t="str">
        <f>IF(OR(Vorhaben!$I12="",Vorhaben!$C12=""),"",IF(AND(Vorhaben!$I12&lt;=G$16,OR(Vorhaben!$J12="",Vorhaben!$J12&gt;=G$15)),IFERROR(LEFT(Vorhaben!$B12,1),"x"),""))</f>
        <v/>
      </c>
      <c r="H19" s="46" t="str">
        <f>IF(OR(Vorhaben!$I12="",Vorhaben!$C12=""),"",IF(AND(Vorhaben!$I12&lt;=H$16,OR(Vorhaben!$J12="",Vorhaben!$J12&gt;=H$15)),IFERROR(LEFT(Vorhaben!$B12,1),"x"),""))</f>
        <v/>
      </c>
      <c r="I19" s="46" t="str">
        <f>IF(OR(Vorhaben!$I12="",Vorhaben!$C12=""),"",IF(AND(Vorhaben!$I12&lt;=I$16,OR(Vorhaben!$J12="",Vorhaben!$J12&gt;=I$15)),IFERROR(LEFT(Vorhaben!$B12,1),"x"),""))</f>
        <v/>
      </c>
      <c r="J19" s="46" t="str">
        <f>IF(OR(Vorhaben!$I12="",Vorhaben!$C12=""),"",IF(AND(Vorhaben!$I12&lt;=J$16,OR(Vorhaben!$J12="",Vorhaben!$J12&gt;=J$15)),IFERROR(LEFT(Vorhaben!$B12,1),"x"),""))</f>
        <v/>
      </c>
      <c r="K19" s="46" t="str">
        <f>IF(OR(Vorhaben!$I12="",Vorhaben!$C12=""),"",IF(AND(Vorhaben!$I12&lt;=K$16,OR(Vorhaben!$J12="",Vorhaben!$J12&gt;=K$15)),IFERROR(LEFT(Vorhaben!$B12,1),"x"),""))</f>
        <v/>
      </c>
      <c r="L19" s="46" t="str">
        <f>IF(OR(Vorhaben!$I12="",Vorhaben!$C12=""),"",IF(AND(Vorhaben!$I12&lt;=L$16,OR(Vorhaben!$J12="",Vorhaben!$J12&gt;=L$15)),IFERROR(LEFT(Vorhaben!$B12,1),"x"),""))</f>
        <v/>
      </c>
      <c r="M19" s="46" t="str">
        <f>IF(OR(Vorhaben!$I12="",Vorhaben!$C12=""),"",IF(AND(Vorhaben!$I12&lt;=M$16,OR(Vorhaben!$J12="",Vorhaben!$J12&gt;=M$15)),IFERROR(LEFT(Vorhaben!$B12,1),"x"),""))</f>
        <v/>
      </c>
      <c r="N19" s="46" t="str">
        <f>IF(OR(Vorhaben!$I12="",Vorhaben!$C12=""),"",IF(AND(Vorhaben!$I12&lt;=N$16,OR(Vorhaben!$J12="",Vorhaben!$J12&gt;=N$15)),IFERROR(LEFT(Vorhaben!$B12,1),"x"),""))</f>
        <v/>
      </c>
      <c r="O19" s="46" t="str">
        <f>IF(OR(Vorhaben!$I12="",Vorhaben!$C12=""),"",IF(AND(Vorhaben!$I12&lt;=O$16,OR(Vorhaben!$J12="",Vorhaben!$J12&gt;=O$15)),IFERROR(LEFT(Vorhaben!$B12,1),"x"),""))</f>
        <v/>
      </c>
      <c r="P19" s="46" t="str">
        <f>IF(OR(Vorhaben!$I12="",Vorhaben!$C12=""),"",IF(AND(Vorhaben!$I12&lt;=P$16,OR(Vorhaben!$J12="",Vorhaben!$J12&gt;=P$15)),IFERROR(LEFT(Vorhaben!$B12,1),"x"),""))</f>
        <v/>
      </c>
      <c r="Q19" s="46" t="str">
        <f>IF(OR(Vorhaben!$I12="",Vorhaben!$C12=""),"",IF(AND(Vorhaben!$I12&lt;=Q$16,OR(Vorhaben!$J12="",Vorhaben!$J12&gt;=Q$15)),IFERROR(LEFT(Vorhaben!$B12,1),"x"),""))</f>
        <v/>
      </c>
      <c r="R19" s="46" t="str">
        <f>IF(OR(Vorhaben!$I12="",Vorhaben!$C12=""),"",IF(AND(Vorhaben!$I12&lt;=R$16,OR(Vorhaben!$J12="",Vorhaben!$J12&gt;=R$15)),IFERROR(LEFT(Vorhaben!$B12,1),"x"),""))</f>
        <v/>
      </c>
      <c r="S19" s="46" t="str">
        <f>IF(OR(Vorhaben!$I12="",Vorhaben!$C12=""),"",IF(AND(Vorhaben!$I12&lt;=S$16,OR(Vorhaben!$J12="",Vorhaben!$J12&gt;=S$15)),IFERROR(LEFT(Vorhaben!$B12,1),"x"),""))</f>
        <v/>
      </c>
      <c r="T19" s="46" t="str">
        <f>IF(OR(Vorhaben!$I12="",Vorhaben!$C12=""),"",IF(AND(Vorhaben!$I12&lt;=T$16,OR(Vorhaben!$J12="",Vorhaben!$J12&gt;=T$15)),IFERROR(LEFT(Vorhaben!$B12,1),"x"),""))</f>
        <v/>
      </c>
      <c r="U19" s="46" t="str">
        <f>IF(OR(Vorhaben!$I12="",Vorhaben!$C12=""),"",IF(AND(Vorhaben!$I12&lt;=U$16,OR(Vorhaben!$J12="",Vorhaben!$J12&gt;=U$15)),IFERROR(LEFT(Vorhaben!$B12,1),"x"),""))</f>
        <v/>
      </c>
      <c r="V19" s="46" t="str">
        <f>IF(OR(Vorhaben!$I12="",Vorhaben!$C12=""),"",IF(AND(Vorhaben!$I12&lt;=V$16,OR(Vorhaben!$J12="",Vorhaben!$J12&gt;=V$15)),IFERROR(LEFT(Vorhaben!$B12,1),"x"),""))</f>
        <v/>
      </c>
      <c r="W19" s="46" t="str">
        <f>IF(OR(Vorhaben!$I12="",Vorhaben!$C12=""),"",IF(AND(Vorhaben!$I12&lt;=W$16,OR(Vorhaben!$J12="",Vorhaben!$J12&gt;=W$15)),IFERROR(LEFT(Vorhaben!$B12,1),"x"),""))</f>
        <v/>
      </c>
      <c r="X19" s="46" t="str">
        <f>IF(OR(Vorhaben!$I12="",Vorhaben!$C12=""),"",IF(AND(Vorhaben!$I12&lt;=X$16,OR(Vorhaben!$J12="",Vorhaben!$J12&gt;=X$15)),IFERROR(LEFT(Vorhaben!$B12,1),"x"),""))</f>
        <v/>
      </c>
      <c r="Y19" s="46" t="str">
        <f>IF(OR(Vorhaben!$I12="",Vorhaben!$C12=""),"",IF(AND(Vorhaben!$I12&lt;=Y$16,OR(Vorhaben!$J12="",Vorhaben!$J12&gt;=Y$15)),IFERROR(LEFT(Vorhaben!$B12,1),"x"),""))</f>
        <v/>
      </c>
      <c r="Z19" s="46" t="str">
        <f>IF(OR(Vorhaben!$I12="",Vorhaben!$C12=""),"",IF(AND(Vorhaben!$I12&lt;=Z$16,OR(Vorhaben!$J12="",Vorhaben!$J12&gt;=Z$15)),IFERROR(LEFT(Vorhaben!$B12,1),"x"),""))</f>
        <v/>
      </c>
      <c r="AA19" s="46" t="str">
        <f>IF(OR(Vorhaben!$I12="",Vorhaben!$C12=""),"",IF(AND(Vorhaben!$I12&lt;=AA$16,OR(Vorhaben!$J12="",Vorhaben!$J12&gt;=AA$15)),IFERROR(LEFT(Vorhaben!$B12,1),"x"),""))</f>
        <v/>
      </c>
      <c r="AB19" s="46" t="str">
        <f>IF(OR(Vorhaben!$I12="",Vorhaben!$C12=""),"",IF(AND(Vorhaben!$I12&lt;=AB$16,OR(Vorhaben!$J12="",Vorhaben!$J12&gt;=AB$15)),IFERROR(LEFT(Vorhaben!$B12,1),"x"),""))</f>
        <v/>
      </c>
      <c r="AC19" s="46" t="str">
        <f>IF(OR(Vorhaben!$I12="",Vorhaben!$C12=""),"",IF(AND(Vorhaben!$I12&lt;=AC$16,OR(Vorhaben!$J12="",Vorhaben!$J12&gt;=AC$15)),IFERROR(LEFT(Vorhaben!$B12,1),"x"),""))</f>
        <v/>
      </c>
      <c r="AD19" s="46" t="str">
        <f>IF(OR(Vorhaben!$I12="",Vorhaben!$C12=""),"",IF(AND(Vorhaben!$I12&lt;=AD$16,OR(Vorhaben!$J12="",Vorhaben!$J12&gt;=AD$15)),IFERROR(LEFT(Vorhaben!$B12,1),"x"),""))</f>
        <v/>
      </c>
      <c r="AE19" s="46" t="str">
        <f>IF(OR(Vorhaben!$I12="",Vorhaben!$C12=""),"",IF(AND(Vorhaben!$I12&lt;=AE$16,OR(Vorhaben!$J12="",Vorhaben!$J12&gt;=AE$15)),IFERROR(LEFT(Vorhaben!$B12,1),"x"),""))</f>
        <v/>
      </c>
      <c r="AF19" s="46" t="str">
        <f>IF(OR(Vorhaben!$I12="",Vorhaben!$C12=""),"",IF(AND(Vorhaben!$I12&lt;=AF$16,OR(Vorhaben!$J12="",Vorhaben!$J12&gt;=AF$15)),IFERROR(LEFT(Vorhaben!$B12,1),"x"),""))</f>
        <v/>
      </c>
      <c r="AG19" s="46" t="str">
        <f>IF(OR(Vorhaben!$I12="",Vorhaben!$C12=""),"",IF(AND(Vorhaben!$I12&lt;=AG$16,OR(Vorhaben!$J12="",Vorhaben!$J12&gt;=AG$15)),IFERROR(LEFT(Vorhaben!$B12,1),"x"),""))</f>
        <v/>
      </c>
      <c r="AH19" s="46" t="str">
        <f>IF(OR(Vorhaben!$I12="",Vorhaben!$C12=""),"",IF(AND(Vorhaben!$I12&lt;=AH$16,OR(Vorhaben!$J12="",Vorhaben!$J12&gt;=AH$15)),IFERROR(LEFT(Vorhaben!$B12,1),"x"),""))</f>
        <v/>
      </c>
      <c r="AI19" s="46" t="str">
        <f>IF(OR(Vorhaben!$I12="",Vorhaben!$C12=""),"",IF(AND(Vorhaben!$I12&lt;=AI$16,OR(Vorhaben!$J12="",Vorhaben!$J12&gt;=AI$15)),IFERROR(LEFT(Vorhaben!$B12,1),"x"),""))</f>
        <v/>
      </c>
      <c r="AJ19" s="46" t="str">
        <f>IF(OR(Vorhaben!$I12="",Vorhaben!$C12=""),"",IF(AND(Vorhaben!$I12&lt;=AJ$16,OR(Vorhaben!$J12="",Vorhaben!$J12&gt;=AJ$15)),IFERROR(LEFT(Vorhaben!$B12,1),"x"),""))</f>
        <v/>
      </c>
      <c r="AK19" s="46" t="str">
        <f>IF(OR(Vorhaben!$I12="",Vorhaben!$C12=""),"",IF(AND(Vorhaben!$I12&lt;=AK$16,OR(Vorhaben!$J12="",Vorhaben!$J12&gt;=AK$15)),IFERROR(LEFT(Vorhaben!$B12,1),"x"),""))</f>
        <v/>
      </c>
      <c r="AL19" s="46" t="str">
        <f>IF(OR(Vorhaben!$I12="",Vorhaben!$C12=""),"",IF(AND(Vorhaben!$I12&lt;=AL$16,OR(Vorhaben!$J12="",Vorhaben!$J12&gt;=AL$15)),IFERROR(LEFT(Vorhaben!$B12,1),"x"),""))</f>
        <v/>
      </c>
      <c r="AM19" s="46" t="str">
        <f>IF(OR(Vorhaben!$I12="",Vorhaben!$C12=""),"",IF(AND(Vorhaben!$I12&lt;=AM$16,OR(Vorhaben!$J12="",Vorhaben!$J12&gt;=AM$15)),IFERROR(LEFT(Vorhaben!$B12,1),"x"),""))</f>
        <v/>
      </c>
      <c r="AN19" s="46" t="str">
        <f>IF(OR(Vorhaben!$I12="",Vorhaben!$C12=""),"",IF(AND(Vorhaben!$I12&lt;=AN$16,OR(Vorhaben!$J12="",Vorhaben!$J12&gt;=AN$15)),IFERROR(LEFT(Vorhaben!$B12,1),"x"),""))</f>
        <v/>
      </c>
      <c r="AO19" s="46" t="str">
        <f>IF(OR(Vorhaben!$I12="",Vorhaben!$C12=""),"",IF(AND(Vorhaben!$I12&lt;=AO$16,OR(Vorhaben!$J12="",Vorhaben!$J12&gt;=AO$15)),IFERROR(LEFT(Vorhaben!$B12,1),"x"),""))</f>
        <v/>
      </c>
      <c r="AP19" s="46" t="str">
        <f>IF(OR(Vorhaben!$I12="",Vorhaben!$C12=""),"",IF(AND(Vorhaben!$I12&lt;=AP$16,OR(Vorhaben!$J12="",Vorhaben!$J12&gt;=AP$15)),IFERROR(LEFT(Vorhaben!$B12,1),"x"),""))</f>
        <v/>
      </c>
      <c r="AQ19" s="46" t="str">
        <f>IF(OR(Vorhaben!$I12="",Vorhaben!$C12=""),"",IF(AND(Vorhaben!$I12&lt;=AQ$16,OR(Vorhaben!$J12="",Vorhaben!$J12&gt;=AQ$15)),IFERROR(LEFT(Vorhaben!$B12,1),"x"),""))</f>
        <v/>
      </c>
      <c r="AR19" s="46" t="str">
        <f>IF(OR(Vorhaben!$I12="",Vorhaben!$C12=""),"",IF(AND(Vorhaben!$I12&lt;=AR$16,OR(Vorhaben!$J12="",Vorhaben!$J12&gt;=AR$15)),IFERROR(LEFT(Vorhaben!$B12,1),"x"),""))</f>
        <v/>
      </c>
      <c r="AS19" s="46" t="str">
        <f>IF(OR(Vorhaben!$I12="",Vorhaben!$C12=""),"",IF(AND(Vorhaben!$I12&lt;=AS$16,OR(Vorhaben!$J12="",Vorhaben!$J12&gt;=AS$15)),IFERROR(LEFT(Vorhaben!$B12,1),"x"),""))</f>
        <v/>
      </c>
      <c r="AT19" s="46" t="str">
        <f>IF(OR(Vorhaben!$I12="",Vorhaben!$C12=""),"",IF(AND(Vorhaben!$I12&lt;=AT$16,OR(Vorhaben!$J12="",Vorhaben!$J12&gt;=AT$15)),IFERROR(LEFT(Vorhaben!$B12,1),"x"),""))</f>
        <v/>
      </c>
    </row>
    <row r="20" spans="1:46" ht="21.75" customHeight="1" x14ac:dyDescent="0.3">
      <c r="A20" s="24">
        <f>IF(Vorhaben!$C13="","",Vorhaben!$A13)</f>
        <v>3</v>
      </c>
      <c r="B20" s="45" t="str">
        <f>IF(Vorhaben!$C13="","",Vorhaben!$C13)</f>
        <v>ERFA Vereine</v>
      </c>
      <c r="C20" s="46" t="str">
        <f>IF(OR(Vorhaben!$I13="",Vorhaben!$C13=""),"",IF(AND(Vorhaben!$I13&lt;=C$16,OR(Vorhaben!$J13="",Vorhaben!$J13&gt;=C$15)),IFERROR(LEFT(Vorhaben!$B13,1),"x"),""))</f>
        <v>V</v>
      </c>
      <c r="D20" s="46" t="str">
        <f>IF(OR(Vorhaben!$I13="",Vorhaben!$C13=""),"",IF(AND(Vorhaben!$I13&lt;=D$16,OR(Vorhaben!$J13="",Vorhaben!$J13&gt;=D$15)),IFERROR(LEFT(Vorhaben!$B13,1),"x"),""))</f>
        <v>V</v>
      </c>
      <c r="E20" s="46" t="str">
        <f>IF(OR(Vorhaben!$I13="",Vorhaben!$C13=""),"",IF(AND(Vorhaben!$I13&lt;=E$16,OR(Vorhaben!$J13="",Vorhaben!$J13&gt;=E$15)),IFERROR(LEFT(Vorhaben!$B13,1),"x"),""))</f>
        <v>V</v>
      </c>
      <c r="F20" s="46" t="str">
        <f>IF(OR(Vorhaben!$I13="",Vorhaben!$C13=""),"",IF(AND(Vorhaben!$I13&lt;=F$16,OR(Vorhaben!$J13="",Vorhaben!$J13&gt;=F$15)),IFERROR(LEFT(Vorhaben!$B13,1),"x"),""))</f>
        <v>V</v>
      </c>
      <c r="G20" s="46" t="str">
        <f>IF(OR(Vorhaben!$I13="",Vorhaben!$C13=""),"",IF(AND(Vorhaben!$I13&lt;=G$16,OR(Vorhaben!$J13="",Vorhaben!$J13&gt;=G$15)),IFERROR(LEFT(Vorhaben!$B13,1),"x"),""))</f>
        <v>V</v>
      </c>
      <c r="H20" s="46" t="str">
        <f>IF(OR(Vorhaben!$I13="",Vorhaben!$C13=""),"",IF(AND(Vorhaben!$I13&lt;=H$16,OR(Vorhaben!$J13="",Vorhaben!$J13&gt;=H$15)),IFERROR(LEFT(Vorhaben!$B13,1),"x"),""))</f>
        <v>V</v>
      </c>
      <c r="I20" s="46" t="str">
        <f>IF(OR(Vorhaben!$I13="",Vorhaben!$C13=""),"",IF(AND(Vorhaben!$I13&lt;=I$16,OR(Vorhaben!$J13="",Vorhaben!$J13&gt;=I$15)),IFERROR(LEFT(Vorhaben!$B13,1),"x"),""))</f>
        <v>V</v>
      </c>
      <c r="J20" s="46" t="str">
        <f>IF(OR(Vorhaben!$I13="",Vorhaben!$C13=""),"",IF(AND(Vorhaben!$I13&lt;=J$16,OR(Vorhaben!$J13="",Vorhaben!$J13&gt;=J$15)),IFERROR(LEFT(Vorhaben!$B13,1),"x"),""))</f>
        <v>V</v>
      </c>
      <c r="K20" s="46" t="str">
        <f>IF(OR(Vorhaben!$I13="",Vorhaben!$C13=""),"",IF(AND(Vorhaben!$I13&lt;=K$16,OR(Vorhaben!$J13="",Vorhaben!$J13&gt;=K$15)),IFERROR(LEFT(Vorhaben!$B13,1),"x"),""))</f>
        <v/>
      </c>
      <c r="L20" s="46" t="str">
        <f>IF(OR(Vorhaben!$I13="",Vorhaben!$C13=""),"",IF(AND(Vorhaben!$I13&lt;=L$16,OR(Vorhaben!$J13="",Vorhaben!$J13&gt;=L$15)),IFERROR(LEFT(Vorhaben!$B13,1),"x"),""))</f>
        <v/>
      </c>
      <c r="M20" s="46" t="str">
        <f>IF(OR(Vorhaben!$I13="",Vorhaben!$C13=""),"",IF(AND(Vorhaben!$I13&lt;=M$16,OR(Vorhaben!$J13="",Vorhaben!$J13&gt;=M$15)),IFERROR(LEFT(Vorhaben!$B13,1),"x"),""))</f>
        <v/>
      </c>
      <c r="N20" s="46" t="str">
        <f>IF(OR(Vorhaben!$I13="",Vorhaben!$C13=""),"",IF(AND(Vorhaben!$I13&lt;=N$16,OR(Vorhaben!$J13="",Vorhaben!$J13&gt;=N$15)),IFERROR(LEFT(Vorhaben!$B13,1),"x"),""))</f>
        <v/>
      </c>
      <c r="O20" s="46" t="str">
        <f>IF(OR(Vorhaben!$I13="",Vorhaben!$C13=""),"",IF(AND(Vorhaben!$I13&lt;=O$16,OR(Vorhaben!$J13="",Vorhaben!$J13&gt;=O$15)),IFERROR(LEFT(Vorhaben!$B13,1),"x"),""))</f>
        <v/>
      </c>
      <c r="P20" s="46" t="str">
        <f>IF(OR(Vorhaben!$I13="",Vorhaben!$C13=""),"",IF(AND(Vorhaben!$I13&lt;=P$16,OR(Vorhaben!$J13="",Vorhaben!$J13&gt;=P$15)),IFERROR(LEFT(Vorhaben!$B13,1),"x"),""))</f>
        <v/>
      </c>
      <c r="Q20" s="46" t="str">
        <f>IF(OR(Vorhaben!$I13="",Vorhaben!$C13=""),"",IF(AND(Vorhaben!$I13&lt;=Q$16,OR(Vorhaben!$J13="",Vorhaben!$J13&gt;=Q$15)),IFERROR(LEFT(Vorhaben!$B13,1),"x"),""))</f>
        <v/>
      </c>
      <c r="R20" s="46" t="str">
        <f>IF(OR(Vorhaben!$I13="",Vorhaben!$C13=""),"",IF(AND(Vorhaben!$I13&lt;=R$16,OR(Vorhaben!$J13="",Vorhaben!$J13&gt;=R$15)),IFERROR(LEFT(Vorhaben!$B13,1),"x"),""))</f>
        <v/>
      </c>
      <c r="S20" s="46" t="str">
        <f>IF(OR(Vorhaben!$I13="",Vorhaben!$C13=""),"",IF(AND(Vorhaben!$I13&lt;=S$16,OR(Vorhaben!$J13="",Vorhaben!$J13&gt;=S$15)),IFERROR(LEFT(Vorhaben!$B13,1),"x"),""))</f>
        <v/>
      </c>
      <c r="T20" s="46" t="str">
        <f>IF(OR(Vorhaben!$I13="",Vorhaben!$C13=""),"",IF(AND(Vorhaben!$I13&lt;=T$16,OR(Vorhaben!$J13="",Vorhaben!$J13&gt;=T$15)),IFERROR(LEFT(Vorhaben!$B13,1),"x"),""))</f>
        <v/>
      </c>
      <c r="U20" s="46" t="str">
        <f>IF(OR(Vorhaben!$I13="",Vorhaben!$C13=""),"",IF(AND(Vorhaben!$I13&lt;=U$16,OR(Vorhaben!$J13="",Vorhaben!$J13&gt;=U$15)),IFERROR(LEFT(Vorhaben!$B13,1),"x"),""))</f>
        <v/>
      </c>
      <c r="V20" s="46" t="str">
        <f>IF(OR(Vorhaben!$I13="",Vorhaben!$C13=""),"",IF(AND(Vorhaben!$I13&lt;=V$16,OR(Vorhaben!$J13="",Vorhaben!$J13&gt;=V$15)),IFERROR(LEFT(Vorhaben!$B13,1),"x"),""))</f>
        <v/>
      </c>
      <c r="W20" s="46" t="str">
        <f>IF(OR(Vorhaben!$I13="",Vorhaben!$C13=""),"",IF(AND(Vorhaben!$I13&lt;=W$16,OR(Vorhaben!$J13="",Vorhaben!$J13&gt;=W$15)),IFERROR(LEFT(Vorhaben!$B13,1),"x"),""))</f>
        <v/>
      </c>
      <c r="X20" s="46" t="str">
        <f>IF(OR(Vorhaben!$I13="",Vorhaben!$C13=""),"",IF(AND(Vorhaben!$I13&lt;=X$16,OR(Vorhaben!$J13="",Vorhaben!$J13&gt;=X$15)),IFERROR(LEFT(Vorhaben!$B13,1),"x"),""))</f>
        <v/>
      </c>
      <c r="Y20" s="46" t="str">
        <f>IF(OR(Vorhaben!$I13="",Vorhaben!$C13=""),"",IF(AND(Vorhaben!$I13&lt;=Y$16,OR(Vorhaben!$J13="",Vorhaben!$J13&gt;=Y$15)),IFERROR(LEFT(Vorhaben!$B13,1),"x"),""))</f>
        <v/>
      </c>
      <c r="Z20" s="46" t="str">
        <f>IF(OR(Vorhaben!$I13="",Vorhaben!$C13=""),"",IF(AND(Vorhaben!$I13&lt;=Z$16,OR(Vorhaben!$J13="",Vorhaben!$J13&gt;=Z$15)),IFERROR(LEFT(Vorhaben!$B13,1),"x"),""))</f>
        <v/>
      </c>
      <c r="AA20" s="46" t="str">
        <f>IF(OR(Vorhaben!$I13="",Vorhaben!$C13=""),"",IF(AND(Vorhaben!$I13&lt;=AA$16,OR(Vorhaben!$J13="",Vorhaben!$J13&gt;=AA$15)),IFERROR(LEFT(Vorhaben!$B13,1),"x"),""))</f>
        <v/>
      </c>
      <c r="AB20" s="46" t="str">
        <f>IF(OR(Vorhaben!$I13="",Vorhaben!$C13=""),"",IF(AND(Vorhaben!$I13&lt;=AB$16,OR(Vorhaben!$J13="",Vorhaben!$J13&gt;=AB$15)),IFERROR(LEFT(Vorhaben!$B13,1),"x"),""))</f>
        <v/>
      </c>
      <c r="AC20" s="46" t="str">
        <f>IF(OR(Vorhaben!$I13="",Vorhaben!$C13=""),"",IF(AND(Vorhaben!$I13&lt;=AC$16,OR(Vorhaben!$J13="",Vorhaben!$J13&gt;=AC$15)),IFERROR(LEFT(Vorhaben!$B13,1),"x"),""))</f>
        <v/>
      </c>
      <c r="AD20" s="46" t="str">
        <f>IF(OR(Vorhaben!$I13="",Vorhaben!$C13=""),"",IF(AND(Vorhaben!$I13&lt;=AD$16,OR(Vorhaben!$J13="",Vorhaben!$J13&gt;=AD$15)),IFERROR(LEFT(Vorhaben!$B13,1),"x"),""))</f>
        <v/>
      </c>
      <c r="AE20" s="46" t="str">
        <f>IF(OR(Vorhaben!$I13="",Vorhaben!$C13=""),"",IF(AND(Vorhaben!$I13&lt;=AE$16,OR(Vorhaben!$J13="",Vorhaben!$J13&gt;=AE$15)),IFERROR(LEFT(Vorhaben!$B13,1),"x"),""))</f>
        <v/>
      </c>
      <c r="AF20" s="46" t="str">
        <f>IF(OR(Vorhaben!$I13="",Vorhaben!$C13=""),"",IF(AND(Vorhaben!$I13&lt;=AF$16,OR(Vorhaben!$J13="",Vorhaben!$J13&gt;=AF$15)),IFERROR(LEFT(Vorhaben!$B13,1),"x"),""))</f>
        <v/>
      </c>
      <c r="AG20" s="46" t="str">
        <f>IF(OR(Vorhaben!$I13="",Vorhaben!$C13=""),"",IF(AND(Vorhaben!$I13&lt;=AG$16,OR(Vorhaben!$J13="",Vorhaben!$J13&gt;=AG$15)),IFERROR(LEFT(Vorhaben!$B13,1),"x"),""))</f>
        <v/>
      </c>
      <c r="AH20" s="46" t="str">
        <f>IF(OR(Vorhaben!$I13="",Vorhaben!$C13=""),"",IF(AND(Vorhaben!$I13&lt;=AH$16,OR(Vorhaben!$J13="",Vorhaben!$J13&gt;=AH$15)),IFERROR(LEFT(Vorhaben!$B13,1),"x"),""))</f>
        <v/>
      </c>
      <c r="AI20" s="46" t="str">
        <f>IF(OR(Vorhaben!$I13="",Vorhaben!$C13=""),"",IF(AND(Vorhaben!$I13&lt;=AI$16,OR(Vorhaben!$J13="",Vorhaben!$J13&gt;=AI$15)),IFERROR(LEFT(Vorhaben!$B13,1),"x"),""))</f>
        <v/>
      </c>
      <c r="AJ20" s="46" t="str">
        <f>IF(OR(Vorhaben!$I13="",Vorhaben!$C13=""),"",IF(AND(Vorhaben!$I13&lt;=AJ$16,OR(Vorhaben!$J13="",Vorhaben!$J13&gt;=AJ$15)),IFERROR(LEFT(Vorhaben!$B13,1),"x"),""))</f>
        <v/>
      </c>
      <c r="AK20" s="46" t="str">
        <f>IF(OR(Vorhaben!$I13="",Vorhaben!$C13=""),"",IF(AND(Vorhaben!$I13&lt;=AK$16,OR(Vorhaben!$J13="",Vorhaben!$J13&gt;=AK$15)),IFERROR(LEFT(Vorhaben!$B13,1),"x"),""))</f>
        <v/>
      </c>
      <c r="AL20" s="46" t="str">
        <f>IF(OR(Vorhaben!$I13="",Vorhaben!$C13=""),"",IF(AND(Vorhaben!$I13&lt;=AL$16,OR(Vorhaben!$J13="",Vorhaben!$J13&gt;=AL$15)),IFERROR(LEFT(Vorhaben!$B13,1),"x"),""))</f>
        <v/>
      </c>
      <c r="AM20" s="46" t="str">
        <f>IF(OR(Vorhaben!$I13="",Vorhaben!$C13=""),"",IF(AND(Vorhaben!$I13&lt;=AM$16,OR(Vorhaben!$J13="",Vorhaben!$J13&gt;=AM$15)),IFERROR(LEFT(Vorhaben!$B13,1),"x"),""))</f>
        <v/>
      </c>
      <c r="AN20" s="46" t="str">
        <f>IF(OR(Vorhaben!$I13="",Vorhaben!$C13=""),"",IF(AND(Vorhaben!$I13&lt;=AN$16,OR(Vorhaben!$J13="",Vorhaben!$J13&gt;=AN$15)),IFERROR(LEFT(Vorhaben!$B13,1),"x"),""))</f>
        <v/>
      </c>
      <c r="AO20" s="46" t="str">
        <f>IF(OR(Vorhaben!$I13="",Vorhaben!$C13=""),"",IF(AND(Vorhaben!$I13&lt;=AO$16,OR(Vorhaben!$J13="",Vorhaben!$J13&gt;=AO$15)),IFERROR(LEFT(Vorhaben!$B13,1),"x"),""))</f>
        <v/>
      </c>
      <c r="AP20" s="46" t="str">
        <f>IF(OR(Vorhaben!$I13="",Vorhaben!$C13=""),"",IF(AND(Vorhaben!$I13&lt;=AP$16,OR(Vorhaben!$J13="",Vorhaben!$J13&gt;=AP$15)),IFERROR(LEFT(Vorhaben!$B13,1),"x"),""))</f>
        <v/>
      </c>
      <c r="AQ20" s="46" t="str">
        <f>IF(OR(Vorhaben!$I13="",Vorhaben!$C13=""),"",IF(AND(Vorhaben!$I13&lt;=AQ$16,OR(Vorhaben!$J13="",Vorhaben!$J13&gt;=AQ$15)),IFERROR(LEFT(Vorhaben!$B13,1),"x"),""))</f>
        <v/>
      </c>
      <c r="AR20" s="46" t="str">
        <f>IF(OR(Vorhaben!$I13="",Vorhaben!$C13=""),"",IF(AND(Vorhaben!$I13&lt;=AR$16,OR(Vorhaben!$J13="",Vorhaben!$J13&gt;=AR$15)),IFERROR(LEFT(Vorhaben!$B13,1),"x"),""))</f>
        <v/>
      </c>
      <c r="AS20" s="46" t="str">
        <f>IF(OR(Vorhaben!$I13="",Vorhaben!$C13=""),"",IF(AND(Vorhaben!$I13&lt;=AS$16,OR(Vorhaben!$J13="",Vorhaben!$J13&gt;=AS$15)),IFERROR(LEFT(Vorhaben!$B13,1),"x"),""))</f>
        <v/>
      </c>
      <c r="AT20" s="46" t="str">
        <f>IF(OR(Vorhaben!$I13="",Vorhaben!$C13=""),"",IF(AND(Vorhaben!$I13&lt;=AT$16,OR(Vorhaben!$J13="",Vorhaben!$J13&gt;=AT$15)),IFERROR(LEFT(Vorhaben!$B13,1),"x"),""))</f>
        <v/>
      </c>
    </row>
    <row r="21" spans="1:46" ht="21.75" customHeight="1" x14ac:dyDescent="0.3">
      <c r="A21" s="24">
        <f>IF(Vorhaben!$C14="","",Vorhaben!$A14)</f>
        <v>4</v>
      </c>
      <c r="B21" s="45" t="str">
        <f>IF(Vorhaben!$C14="","",Vorhaben!$C14)</f>
        <v>Wertschätzungsanlass</v>
      </c>
      <c r="C21" s="46" t="str">
        <f>IF(OR(Vorhaben!$I14="",Vorhaben!$C14=""),"",IF(AND(Vorhaben!$I14&lt;=C$16,OR(Vorhaben!$J14="",Vorhaben!$J14&gt;=C$15)),IFERROR(LEFT(Vorhaben!$B14,1),"x"),""))</f>
        <v/>
      </c>
      <c r="D21" s="46" t="str">
        <f>IF(OR(Vorhaben!$I14="",Vorhaben!$C14=""),"",IF(AND(Vorhaben!$I14&lt;=D$16,OR(Vorhaben!$J14="",Vorhaben!$J14&gt;=D$15)),IFERROR(LEFT(Vorhaben!$B14,1),"x"),""))</f>
        <v/>
      </c>
      <c r="E21" s="46" t="str">
        <f>IF(OR(Vorhaben!$I14="",Vorhaben!$C14=""),"",IF(AND(Vorhaben!$I14&lt;=E$16,OR(Vorhaben!$J14="",Vorhaben!$J14&gt;=E$15)),IFERROR(LEFT(Vorhaben!$B14,1),"x"),""))</f>
        <v>V</v>
      </c>
      <c r="F21" s="46" t="str">
        <f>IF(OR(Vorhaben!$I14="",Vorhaben!$C14=""),"",IF(AND(Vorhaben!$I14&lt;=F$16,OR(Vorhaben!$J14="",Vorhaben!$J14&gt;=F$15)),IFERROR(LEFT(Vorhaben!$B14,1),"x"),""))</f>
        <v>V</v>
      </c>
      <c r="G21" s="46" t="str">
        <f>IF(OR(Vorhaben!$I14="",Vorhaben!$C14=""),"",IF(AND(Vorhaben!$I14&lt;=G$16,OR(Vorhaben!$J14="",Vorhaben!$J14&gt;=G$15)),IFERROR(LEFT(Vorhaben!$B14,1),"x"),""))</f>
        <v/>
      </c>
      <c r="H21" s="46" t="str">
        <f>IF(OR(Vorhaben!$I14="",Vorhaben!$C14=""),"",IF(AND(Vorhaben!$I14&lt;=H$16,OR(Vorhaben!$J14="",Vorhaben!$J14&gt;=H$15)),IFERROR(LEFT(Vorhaben!$B14,1),"x"),""))</f>
        <v/>
      </c>
      <c r="I21" s="46" t="str">
        <f>IF(OR(Vorhaben!$I14="",Vorhaben!$C14=""),"",IF(AND(Vorhaben!$I14&lt;=I$16,OR(Vorhaben!$J14="",Vorhaben!$J14&gt;=I$15)),IFERROR(LEFT(Vorhaben!$B14,1),"x"),""))</f>
        <v/>
      </c>
      <c r="J21" s="46" t="str">
        <f>IF(OR(Vorhaben!$I14="",Vorhaben!$C14=""),"",IF(AND(Vorhaben!$I14&lt;=J$16,OR(Vorhaben!$J14="",Vorhaben!$J14&gt;=J$15)),IFERROR(LEFT(Vorhaben!$B14,1),"x"),""))</f>
        <v/>
      </c>
      <c r="K21" s="46" t="str">
        <f>IF(OR(Vorhaben!$I14="",Vorhaben!$C14=""),"",IF(AND(Vorhaben!$I14&lt;=K$16,OR(Vorhaben!$J14="",Vorhaben!$J14&gt;=K$15)),IFERROR(LEFT(Vorhaben!$B14,1),"x"),""))</f>
        <v/>
      </c>
      <c r="L21" s="46" t="str">
        <f>IF(OR(Vorhaben!$I14="",Vorhaben!$C14=""),"",IF(AND(Vorhaben!$I14&lt;=L$16,OR(Vorhaben!$J14="",Vorhaben!$J14&gt;=L$15)),IFERROR(LEFT(Vorhaben!$B14,1),"x"),""))</f>
        <v/>
      </c>
      <c r="M21" s="46" t="str">
        <f>IF(OR(Vorhaben!$I14="",Vorhaben!$C14=""),"",IF(AND(Vorhaben!$I14&lt;=M$16,OR(Vorhaben!$J14="",Vorhaben!$J14&gt;=M$15)),IFERROR(LEFT(Vorhaben!$B14,1),"x"),""))</f>
        <v/>
      </c>
      <c r="N21" s="46" t="str">
        <f>IF(OR(Vorhaben!$I14="",Vorhaben!$C14=""),"",IF(AND(Vorhaben!$I14&lt;=N$16,OR(Vorhaben!$J14="",Vorhaben!$J14&gt;=N$15)),IFERROR(LEFT(Vorhaben!$B14,1),"x"),""))</f>
        <v/>
      </c>
      <c r="O21" s="46" t="str">
        <f>IF(OR(Vorhaben!$I14="",Vorhaben!$C14=""),"",IF(AND(Vorhaben!$I14&lt;=O$16,OR(Vorhaben!$J14="",Vorhaben!$J14&gt;=O$15)),IFERROR(LEFT(Vorhaben!$B14,1),"x"),""))</f>
        <v/>
      </c>
      <c r="P21" s="46" t="str">
        <f>IF(OR(Vorhaben!$I14="",Vorhaben!$C14=""),"",IF(AND(Vorhaben!$I14&lt;=P$16,OR(Vorhaben!$J14="",Vorhaben!$J14&gt;=P$15)),IFERROR(LEFT(Vorhaben!$B14,1),"x"),""))</f>
        <v/>
      </c>
      <c r="Q21" s="46" t="str">
        <f>IF(OR(Vorhaben!$I14="",Vorhaben!$C14=""),"",IF(AND(Vorhaben!$I14&lt;=Q$16,OR(Vorhaben!$J14="",Vorhaben!$J14&gt;=Q$15)),IFERROR(LEFT(Vorhaben!$B14,1),"x"),""))</f>
        <v/>
      </c>
      <c r="R21" s="46" t="str">
        <f>IF(OR(Vorhaben!$I14="",Vorhaben!$C14=""),"",IF(AND(Vorhaben!$I14&lt;=R$16,OR(Vorhaben!$J14="",Vorhaben!$J14&gt;=R$15)),IFERROR(LEFT(Vorhaben!$B14,1),"x"),""))</f>
        <v/>
      </c>
      <c r="S21" s="46" t="str">
        <f>IF(OR(Vorhaben!$I14="",Vorhaben!$C14=""),"",IF(AND(Vorhaben!$I14&lt;=S$16,OR(Vorhaben!$J14="",Vorhaben!$J14&gt;=S$15)),IFERROR(LEFT(Vorhaben!$B14,1),"x"),""))</f>
        <v/>
      </c>
      <c r="T21" s="46" t="str">
        <f>IF(OR(Vorhaben!$I14="",Vorhaben!$C14=""),"",IF(AND(Vorhaben!$I14&lt;=T$16,OR(Vorhaben!$J14="",Vorhaben!$J14&gt;=T$15)),IFERROR(LEFT(Vorhaben!$B14,1),"x"),""))</f>
        <v/>
      </c>
      <c r="U21" s="46" t="str">
        <f>IF(OR(Vorhaben!$I14="",Vorhaben!$C14=""),"",IF(AND(Vorhaben!$I14&lt;=U$16,OR(Vorhaben!$J14="",Vorhaben!$J14&gt;=U$15)),IFERROR(LEFT(Vorhaben!$B14,1),"x"),""))</f>
        <v/>
      </c>
      <c r="V21" s="46" t="str">
        <f>IF(OR(Vorhaben!$I14="",Vorhaben!$C14=""),"",IF(AND(Vorhaben!$I14&lt;=V$16,OR(Vorhaben!$J14="",Vorhaben!$J14&gt;=V$15)),IFERROR(LEFT(Vorhaben!$B14,1),"x"),""))</f>
        <v/>
      </c>
      <c r="W21" s="46" t="str">
        <f>IF(OR(Vorhaben!$I14="",Vorhaben!$C14=""),"",IF(AND(Vorhaben!$I14&lt;=W$16,OR(Vorhaben!$J14="",Vorhaben!$J14&gt;=W$15)),IFERROR(LEFT(Vorhaben!$B14,1),"x"),""))</f>
        <v/>
      </c>
      <c r="X21" s="46" t="str">
        <f>IF(OR(Vorhaben!$I14="",Vorhaben!$C14=""),"",IF(AND(Vorhaben!$I14&lt;=X$16,OR(Vorhaben!$J14="",Vorhaben!$J14&gt;=X$15)),IFERROR(LEFT(Vorhaben!$B14,1),"x"),""))</f>
        <v/>
      </c>
      <c r="Y21" s="46" t="str">
        <f>IF(OR(Vorhaben!$I14="",Vorhaben!$C14=""),"",IF(AND(Vorhaben!$I14&lt;=Y$16,OR(Vorhaben!$J14="",Vorhaben!$J14&gt;=Y$15)),IFERROR(LEFT(Vorhaben!$B14,1),"x"),""))</f>
        <v/>
      </c>
      <c r="Z21" s="46" t="str">
        <f>IF(OR(Vorhaben!$I14="",Vorhaben!$C14=""),"",IF(AND(Vorhaben!$I14&lt;=Z$16,OR(Vorhaben!$J14="",Vorhaben!$J14&gt;=Z$15)),IFERROR(LEFT(Vorhaben!$B14,1),"x"),""))</f>
        <v/>
      </c>
      <c r="AA21" s="46" t="str">
        <f>IF(OR(Vorhaben!$I14="",Vorhaben!$C14=""),"",IF(AND(Vorhaben!$I14&lt;=AA$16,OR(Vorhaben!$J14="",Vorhaben!$J14&gt;=AA$15)),IFERROR(LEFT(Vorhaben!$B14,1),"x"),""))</f>
        <v/>
      </c>
      <c r="AB21" s="46" t="str">
        <f>IF(OR(Vorhaben!$I14="",Vorhaben!$C14=""),"",IF(AND(Vorhaben!$I14&lt;=AB$16,OR(Vorhaben!$J14="",Vorhaben!$J14&gt;=AB$15)),IFERROR(LEFT(Vorhaben!$B14,1),"x"),""))</f>
        <v/>
      </c>
      <c r="AC21" s="46" t="str">
        <f>IF(OR(Vorhaben!$I14="",Vorhaben!$C14=""),"",IF(AND(Vorhaben!$I14&lt;=AC$16,OR(Vorhaben!$J14="",Vorhaben!$J14&gt;=AC$15)),IFERROR(LEFT(Vorhaben!$B14,1),"x"),""))</f>
        <v/>
      </c>
      <c r="AD21" s="46" t="str">
        <f>IF(OR(Vorhaben!$I14="",Vorhaben!$C14=""),"",IF(AND(Vorhaben!$I14&lt;=AD$16,OR(Vorhaben!$J14="",Vorhaben!$J14&gt;=AD$15)),IFERROR(LEFT(Vorhaben!$B14,1),"x"),""))</f>
        <v/>
      </c>
      <c r="AE21" s="46" t="str">
        <f>IF(OR(Vorhaben!$I14="",Vorhaben!$C14=""),"",IF(AND(Vorhaben!$I14&lt;=AE$16,OR(Vorhaben!$J14="",Vorhaben!$J14&gt;=AE$15)),IFERROR(LEFT(Vorhaben!$B14,1),"x"),""))</f>
        <v/>
      </c>
      <c r="AF21" s="46" t="str">
        <f>IF(OR(Vorhaben!$I14="",Vorhaben!$C14=""),"",IF(AND(Vorhaben!$I14&lt;=AF$16,OR(Vorhaben!$J14="",Vorhaben!$J14&gt;=AF$15)),IFERROR(LEFT(Vorhaben!$B14,1),"x"),""))</f>
        <v/>
      </c>
      <c r="AG21" s="46" t="str">
        <f>IF(OR(Vorhaben!$I14="",Vorhaben!$C14=""),"",IF(AND(Vorhaben!$I14&lt;=AG$16,OR(Vorhaben!$J14="",Vorhaben!$J14&gt;=AG$15)),IFERROR(LEFT(Vorhaben!$B14,1),"x"),""))</f>
        <v/>
      </c>
      <c r="AH21" s="46" t="str">
        <f>IF(OR(Vorhaben!$I14="",Vorhaben!$C14=""),"",IF(AND(Vorhaben!$I14&lt;=AH$16,OR(Vorhaben!$J14="",Vorhaben!$J14&gt;=AH$15)),IFERROR(LEFT(Vorhaben!$B14,1),"x"),""))</f>
        <v/>
      </c>
      <c r="AI21" s="46" t="str">
        <f>IF(OR(Vorhaben!$I14="",Vorhaben!$C14=""),"",IF(AND(Vorhaben!$I14&lt;=AI$16,OR(Vorhaben!$J14="",Vorhaben!$J14&gt;=AI$15)),IFERROR(LEFT(Vorhaben!$B14,1),"x"),""))</f>
        <v/>
      </c>
      <c r="AJ21" s="46" t="str">
        <f>IF(OR(Vorhaben!$I14="",Vorhaben!$C14=""),"",IF(AND(Vorhaben!$I14&lt;=AJ$16,OR(Vorhaben!$J14="",Vorhaben!$J14&gt;=AJ$15)),IFERROR(LEFT(Vorhaben!$B14,1),"x"),""))</f>
        <v/>
      </c>
      <c r="AK21" s="46" t="str">
        <f>IF(OR(Vorhaben!$I14="",Vorhaben!$C14=""),"",IF(AND(Vorhaben!$I14&lt;=AK$16,OR(Vorhaben!$J14="",Vorhaben!$J14&gt;=AK$15)),IFERROR(LEFT(Vorhaben!$B14,1),"x"),""))</f>
        <v/>
      </c>
      <c r="AL21" s="46" t="str">
        <f>IF(OR(Vorhaben!$I14="",Vorhaben!$C14=""),"",IF(AND(Vorhaben!$I14&lt;=AL$16,OR(Vorhaben!$J14="",Vorhaben!$J14&gt;=AL$15)),IFERROR(LEFT(Vorhaben!$B14,1),"x"),""))</f>
        <v/>
      </c>
      <c r="AM21" s="46" t="str">
        <f>IF(OR(Vorhaben!$I14="",Vorhaben!$C14=""),"",IF(AND(Vorhaben!$I14&lt;=AM$16,OR(Vorhaben!$J14="",Vorhaben!$J14&gt;=AM$15)),IFERROR(LEFT(Vorhaben!$B14,1),"x"),""))</f>
        <v/>
      </c>
      <c r="AN21" s="46" t="str">
        <f>IF(OR(Vorhaben!$I14="",Vorhaben!$C14=""),"",IF(AND(Vorhaben!$I14&lt;=AN$16,OR(Vorhaben!$J14="",Vorhaben!$J14&gt;=AN$15)),IFERROR(LEFT(Vorhaben!$B14,1),"x"),""))</f>
        <v/>
      </c>
      <c r="AO21" s="46" t="str">
        <f>IF(OR(Vorhaben!$I14="",Vorhaben!$C14=""),"",IF(AND(Vorhaben!$I14&lt;=AO$16,OR(Vorhaben!$J14="",Vorhaben!$J14&gt;=AO$15)),IFERROR(LEFT(Vorhaben!$B14,1),"x"),""))</f>
        <v/>
      </c>
      <c r="AP21" s="46" t="str">
        <f>IF(OR(Vorhaben!$I14="",Vorhaben!$C14=""),"",IF(AND(Vorhaben!$I14&lt;=AP$16,OR(Vorhaben!$J14="",Vorhaben!$J14&gt;=AP$15)),IFERROR(LEFT(Vorhaben!$B14,1),"x"),""))</f>
        <v/>
      </c>
      <c r="AQ21" s="46" t="str">
        <f>IF(OR(Vorhaben!$I14="",Vorhaben!$C14=""),"",IF(AND(Vorhaben!$I14&lt;=AQ$16,OR(Vorhaben!$J14="",Vorhaben!$J14&gt;=AQ$15)),IFERROR(LEFT(Vorhaben!$B14,1),"x"),""))</f>
        <v/>
      </c>
      <c r="AR21" s="46" t="str">
        <f>IF(OR(Vorhaben!$I14="",Vorhaben!$C14=""),"",IF(AND(Vorhaben!$I14&lt;=AR$16,OR(Vorhaben!$J14="",Vorhaben!$J14&gt;=AR$15)),IFERROR(LEFT(Vorhaben!$B14,1),"x"),""))</f>
        <v/>
      </c>
      <c r="AS21" s="46" t="str">
        <f>IF(OR(Vorhaben!$I14="",Vorhaben!$C14=""),"",IF(AND(Vorhaben!$I14&lt;=AS$16,OR(Vorhaben!$J14="",Vorhaben!$J14&gt;=AS$15)),IFERROR(LEFT(Vorhaben!$B14,1),"x"),""))</f>
        <v/>
      </c>
      <c r="AT21" s="46" t="str">
        <f>IF(OR(Vorhaben!$I14="",Vorhaben!$C14=""),"",IF(AND(Vorhaben!$I14&lt;=AT$16,OR(Vorhaben!$J14="",Vorhaben!$J14&gt;=AT$15)),IFERROR(LEFT(Vorhaben!$B14,1),"x"),""))</f>
        <v/>
      </c>
    </row>
    <row r="22" spans="1:46" ht="21.75" customHeight="1" x14ac:dyDescent="0.3">
      <c r="A22" s="24">
        <f>IF(Vorhaben!$C15="","",Vorhaben!$A15)</f>
        <v>5</v>
      </c>
      <c r="B22" s="45" t="str">
        <f>IF(Vorhaben!$C15="","",Vorhaben!$C15)</f>
        <v>Angebotsübersicht online</v>
      </c>
      <c r="C22" s="46" t="str">
        <f>IF(OR(Vorhaben!$I15="",Vorhaben!$C15=""),"",IF(AND(Vorhaben!$I15&lt;=C$16,OR(Vorhaben!$J15="",Vorhaben!$J15&gt;=C$15)),IFERROR(LEFT(Vorhaben!$B15,1),"x"),""))</f>
        <v/>
      </c>
      <c r="D22" s="46" t="str">
        <f>IF(OR(Vorhaben!$I15="",Vorhaben!$C15=""),"",IF(AND(Vorhaben!$I15&lt;=D$16,OR(Vorhaben!$J15="",Vorhaben!$J15&gt;=D$15)),IFERROR(LEFT(Vorhaben!$B15,1),"x"),""))</f>
        <v>K</v>
      </c>
      <c r="E22" s="46" t="str">
        <f>IF(OR(Vorhaben!$I15="",Vorhaben!$C15=""),"",IF(AND(Vorhaben!$I15&lt;=E$16,OR(Vorhaben!$J15="",Vorhaben!$J15&gt;=E$15)),IFERROR(LEFT(Vorhaben!$B15,1),"x"),""))</f>
        <v>K</v>
      </c>
      <c r="F22" s="46" t="str">
        <f>IF(OR(Vorhaben!$I15="",Vorhaben!$C15=""),"",IF(AND(Vorhaben!$I15&lt;=F$16,OR(Vorhaben!$J15="",Vorhaben!$J15&gt;=F$15)),IFERROR(LEFT(Vorhaben!$B15,1),"x"),""))</f>
        <v>K</v>
      </c>
      <c r="G22" s="46" t="str">
        <f>IF(OR(Vorhaben!$I15="",Vorhaben!$C15=""),"",IF(AND(Vorhaben!$I15&lt;=G$16,OR(Vorhaben!$J15="",Vorhaben!$J15&gt;=G$15)),IFERROR(LEFT(Vorhaben!$B15,1),"x"),""))</f>
        <v>K</v>
      </c>
      <c r="H22" s="46" t="str">
        <f>IF(OR(Vorhaben!$I15="",Vorhaben!$C15=""),"",IF(AND(Vorhaben!$I15&lt;=H$16,OR(Vorhaben!$J15="",Vorhaben!$J15&gt;=H$15)),IFERROR(LEFT(Vorhaben!$B15,1),"x"),""))</f>
        <v/>
      </c>
      <c r="I22" s="46" t="str">
        <f>IF(OR(Vorhaben!$I15="",Vorhaben!$C15=""),"",IF(AND(Vorhaben!$I15&lt;=I$16,OR(Vorhaben!$J15="",Vorhaben!$J15&gt;=I$15)),IFERROR(LEFT(Vorhaben!$B15,1),"x"),""))</f>
        <v/>
      </c>
      <c r="J22" s="46" t="str">
        <f>IF(OR(Vorhaben!$I15="",Vorhaben!$C15=""),"",IF(AND(Vorhaben!$I15&lt;=J$16,OR(Vorhaben!$J15="",Vorhaben!$J15&gt;=J$15)),IFERROR(LEFT(Vorhaben!$B15,1),"x"),""))</f>
        <v/>
      </c>
      <c r="K22" s="46" t="str">
        <f>IF(OR(Vorhaben!$I15="",Vorhaben!$C15=""),"",IF(AND(Vorhaben!$I15&lt;=K$16,OR(Vorhaben!$J15="",Vorhaben!$J15&gt;=K$15)),IFERROR(LEFT(Vorhaben!$B15,1),"x"),""))</f>
        <v/>
      </c>
      <c r="L22" s="46" t="str">
        <f>IF(OR(Vorhaben!$I15="",Vorhaben!$C15=""),"",IF(AND(Vorhaben!$I15&lt;=L$16,OR(Vorhaben!$J15="",Vorhaben!$J15&gt;=L$15)),IFERROR(LEFT(Vorhaben!$B15,1),"x"),""))</f>
        <v/>
      </c>
      <c r="M22" s="46" t="str">
        <f>IF(OR(Vorhaben!$I15="",Vorhaben!$C15=""),"",IF(AND(Vorhaben!$I15&lt;=M$16,OR(Vorhaben!$J15="",Vorhaben!$J15&gt;=M$15)),IFERROR(LEFT(Vorhaben!$B15,1),"x"),""))</f>
        <v/>
      </c>
      <c r="N22" s="46" t="str">
        <f>IF(OR(Vorhaben!$I15="",Vorhaben!$C15=""),"",IF(AND(Vorhaben!$I15&lt;=N$16,OR(Vorhaben!$J15="",Vorhaben!$J15&gt;=N$15)),IFERROR(LEFT(Vorhaben!$B15,1),"x"),""))</f>
        <v/>
      </c>
      <c r="O22" s="46" t="str">
        <f>IF(OR(Vorhaben!$I15="",Vorhaben!$C15=""),"",IF(AND(Vorhaben!$I15&lt;=O$16,OR(Vorhaben!$J15="",Vorhaben!$J15&gt;=O$15)),IFERROR(LEFT(Vorhaben!$B15,1),"x"),""))</f>
        <v/>
      </c>
      <c r="P22" s="46" t="str">
        <f>IF(OR(Vorhaben!$I15="",Vorhaben!$C15=""),"",IF(AND(Vorhaben!$I15&lt;=P$16,OR(Vorhaben!$J15="",Vorhaben!$J15&gt;=P$15)),IFERROR(LEFT(Vorhaben!$B15,1),"x"),""))</f>
        <v/>
      </c>
      <c r="Q22" s="46" t="str">
        <f>IF(OR(Vorhaben!$I15="",Vorhaben!$C15=""),"",IF(AND(Vorhaben!$I15&lt;=Q$16,OR(Vorhaben!$J15="",Vorhaben!$J15&gt;=Q$15)),IFERROR(LEFT(Vorhaben!$B15,1),"x"),""))</f>
        <v/>
      </c>
      <c r="R22" s="46" t="str">
        <f>IF(OR(Vorhaben!$I15="",Vorhaben!$C15=""),"",IF(AND(Vorhaben!$I15&lt;=R$16,OR(Vorhaben!$J15="",Vorhaben!$J15&gt;=R$15)),IFERROR(LEFT(Vorhaben!$B15,1),"x"),""))</f>
        <v/>
      </c>
      <c r="S22" s="46" t="str">
        <f>IF(OR(Vorhaben!$I15="",Vorhaben!$C15=""),"",IF(AND(Vorhaben!$I15&lt;=S$16,OR(Vorhaben!$J15="",Vorhaben!$J15&gt;=S$15)),IFERROR(LEFT(Vorhaben!$B15,1),"x"),""))</f>
        <v/>
      </c>
      <c r="T22" s="46" t="str">
        <f>IF(OR(Vorhaben!$I15="",Vorhaben!$C15=""),"",IF(AND(Vorhaben!$I15&lt;=T$16,OR(Vorhaben!$J15="",Vorhaben!$J15&gt;=T$15)),IFERROR(LEFT(Vorhaben!$B15,1),"x"),""))</f>
        <v/>
      </c>
      <c r="U22" s="46" t="str">
        <f>IF(OR(Vorhaben!$I15="",Vorhaben!$C15=""),"",IF(AND(Vorhaben!$I15&lt;=U$16,OR(Vorhaben!$J15="",Vorhaben!$J15&gt;=U$15)),IFERROR(LEFT(Vorhaben!$B15,1),"x"),""))</f>
        <v/>
      </c>
      <c r="V22" s="46" t="str">
        <f>IF(OR(Vorhaben!$I15="",Vorhaben!$C15=""),"",IF(AND(Vorhaben!$I15&lt;=V$16,OR(Vorhaben!$J15="",Vorhaben!$J15&gt;=V$15)),IFERROR(LEFT(Vorhaben!$B15,1),"x"),""))</f>
        <v/>
      </c>
      <c r="W22" s="46" t="str">
        <f>IF(OR(Vorhaben!$I15="",Vorhaben!$C15=""),"",IF(AND(Vorhaben!$I15&lt;=W$16,OR(Vorhaben!$J15="",Vorhaben!$J15&gt;=W$15)),IFERROR(LEFT(Vorhaben!$B15,1),"x"),""))</f>
        <v/>
      </c>
      <c r="X22" s="46" t="str">
        <f>IF(OR(Vorhaben!$I15="",Vorhaben!$C15=""),"",IF(AND(Vorhaben!$I15&lt;=X$16,OR(Vorhaben!$J15="",Vorhaben!$J15&gt;=X$15)),IFERROR(LEFT(Vorhaben!$B15,1),"x"),""))</f>
        <v/>
      </c>
      <c r="Y22" s="46" t="str">
        <f>IF(OR(Vorhaben!$I15="",Vorhaben!$C15=""),"",IF(AND(Vorhaben!$I15&lt;=Y$16,OR(Vorhaben!$J15="",Vorhaben!$J15&gt;=Y$15)),IFERROR(LEFT(Vorhaben!$B15,1),"x"),""))</f>
        <v/>
      </c>
      <c r="Z22" s="46" t="str">
        <f>IF(OR(Vorhaben!$I15="",Vorhaben!$C15=""),"",IF(AND(Vorhaben!$I15&lt;=Z$16,OR(Vorhaben!$J15="",Vorhaben!$J15&gt;=Z$15)),IFERROR(LEFT(Vorhaben!$B15,1),"x"),""))</f>
        <v/>
      </c>
      <c r="AA22" s="46" t="str">
        <f>IF(OR(Vorhaben!$I15="",Vorhaben!$C15=""),"",IF(AND(Vorhaben!$I15&lt;=AA$16,OR(Vorhaben!$J15="",Vorhaben!$J15&gt;=AA$15)),IFERROR(LEFT(Vorhaben!$B15,1),"x"),""))</f>
        <v/>
      </c>
      <c r="AB22" s="46" t="str">
        <f>IF(OR(Vorhaben!$I15="",Vorhaben!$C15=""),"",IF(AND(Vorhaben!$I15&lt;=AB$16,OR(Vorhaben!$J15="",Vorhaben!$J15&gt;=AB$15)),IFERROR(LEFT(Vorhaben!$B15,1),"x"),""))</f>
        <v/>
      </c>
      <c r="AC22" s="46" t="str">
        <f>IF(OR(Vorhaben!$I15="",Vorhaben!$C15=""),"",IF(AND(Vorhaben!$I15&lt;=AC$16,OR(Vorhaben!$J15="",Vorhaben!$J15&gt;=AC$15)),IFERROR(LEFT(Vorhaben!$B15,1),"x"),""))</f>
        <v/>
      </c>
      <c r="AD22" s="46" t="str">
        <f>IF(OR(Vorhaben!$I15="",Vorhaben!$C15=""),"",IF(AND(Vorhaben!$I15&lt;=AD$16,OR(Vorhaben!$J15="",Vorhaben!$J15&gt;=AD$15)),IFERROR(LEFT(Vorhaben!$B15,1),"x"),""))</f>
        <v/>
      </c>
      <c r="AE22" s="46" t="str">
        <f>IF(OR(Vorhaben!$I15="",Vorhaben!$C15=""),"",IF(AND(Vorhaben!$I15&lt;=AE$16,OR(Vorhaben!$J15="",Vorhaben!$J15&gt;=AE$15)),IFERROR(LEFT(Vorhaben!$B15,1),"x"),""))</f>
        <v/>
      </c>
      <c r="AF22" s="46" t="str">
        <f>IF(OR(Vorhaben!$I15="",Vorhaben!$C15=""),"",IF(AND(Vorhaben!$I15&lt;=AF$16,OR(Vorhaben!$J15="",Vorhaben!$J15&gt;=AF$15)),IFERROR(LEFT(Vorhaben!$B15,1),"x"),""))</f>
        <v/>
      </c>
      <c r="AG22" s="46" t="str">
        <f>IF(OR(Vorhaben!$I15="",Vorhaben!$C15=""),"",IF(AND(Vorhaben!$I15&lt;=AG$16,OR(Vorhaben!$J15="",Vorhaben!$J15&gt;=AG$15)),IFERROR(LEFT(Vorhaben!$B15,1),"x"),""))</f>
        <v/>
      </c>
      <c r="AH22" s="46" t="str">
        <f>IF(OR(Vorhaben!$I15="",Vorhaben!$C15=""),"",IF(AND(Vorhaben!$I15&lt;=AH$16,OR(Vorhaben!$J15="",Vorhaben!$J15&gt;=AH$15)),IFERROR(LEFT(Vorhaben!$B15,1),"x"),""))</f>
        <v/>
      </c>
      <c r="AI22" s="46" t="str">
        <f>IF(OR(Vorhaben!$I15="",Vorhaben!$C15=""),"",IF(AND(Vorhaben!$I15&lt;=AI$16,OR(Vorhaben!$J15="",Vorhaben!$J15&gt;=AI$15)),IFERROR(LEFT(Vorhaben!$B15,1),"x"),""))</f>
        <v/>
      </c>
      <c r="AJ22" s="46" t="str">
        <f>IF(OR(Vorhaben!$I15="",Vorhaben!$C15=""),"",IF(AND(Vorhaben!$I15&lt;=AJ$16,OR(Vorhaben!$J15="",Vorhaben!$J15&gt;=AJ$15)),IFERROR(LEFT(Vorhaben!$B15,1),"x"),""))</f>
        <v/>
      </c>
      <c r="AK22" s="46" t="str">
        <f>IF(OR(Vorhaben!$I15="",Vorhaben!$C15=""),"",IF(AND(Vorhaben!$I15&lt;=AK$16,OR(Vorhaben!$J15="",Vorhaben!$J15&gt;=AK$15)),IFERROR(LEFT(Vorhaben!$B15,1),"x"),""))</f>
        <v/>
      </c>
      <c r="AL22" s="46" t="str">
        <f>IF(OR(Vorhaben!$I15="",Vorhaben!$C15=""),"",IF(AND(Vorhaben!$I15&lt;=AL$16,OR(Vorhaben!$J15="",Vorhaben!$J15&gt;=AL$15)),IFERROR(LEFT(Vorhaben!$B15,1),"x"),""))</f>
        <v/>
      </c>
      <c r="AM22" s="46" t="str">
        <f>IF(OR(Vorhaben!$I15="",Vorhaben!$C15=""),"",IF(AND(Vorhaben!$I15&lt;=AM$16,OR(Vorhaben!$J15="",Vorhaben!$J15&gt;=AM$15)),IFERROR(LEFT(Vorhaben!$B15,1),"x"),""))</f>
        <v/>
      </c>
      <c r="AN22" s="46" t="str">
        <f>IF(OR(Vorhaben!$I15="",Vorhaben!$C15=""),"",IF(AND(Vorhaben!$I15&lt;=AN$16,OR(Vorhaben!$J15="",Vorhaben!$J15&gt;=AN$15)),IFERROR(LEFT(Vorhaben!$B15,1),"x"),""))</f>
        <v/>
      </c>
      <c r="AO22" s="46" t="str">
        <f>IF(OR(Vorhaben!$I15="",Vorhaben!$C15=""),"",IF(AND(Vorhaben!$I15&lt;=AO$16,OR(Vorhaben!$J15="",Vorhaben!$J15&gt;=AO$15)),IFERROR(LEFT(Vorhaben!$B15,1),"x"),""))</f>
        <v/>
      </c>
      <c r="AP22" s="46" t="str">
        <f>IF(OR(Vorhaben!$I15="",Vorhaben!$C15=""),"",IF(AND(Vorhaben!$I15&lt;=AP$16,OR(Vorhaben!$J15="",Vorhaben!$J15&gt;=AP$15)),IFERROR(LEFT(Vorhaben!$B15,1),"x"),""))</f>
        <v/>
      </c>
      <c r="AQ22" s="46" t="str">
        <f>IF(OR(Vorhaben!$I15="",Vorhaben!$C15=""),"",IF(AND(Vorhaben!$I15&lt;=AQ$16,OR(Vorhaben!$J15="",Vorhaben!$J15&gt;=AQ$15)),IFERROR(LEFT(Vorhaben!$B15,1),"x"),""))</f>
        <v/>
      </c>
      <c r="AR22" s="46" t="str">
        <f>IF(OR(Vorhaben!$I15="",Vorhaben!$C15=""),"",IF(AND(Vorhaben!$I15&lt;=AR$16,OR(Vorhaben!$J15="",Vorhaben!$J15&gt;=AR$15)),IFERROR(LEFT(Vorhaben!$B15,1),"x"),""))</f>
        <v/>
      </c>
      <c r="AS22" s="46" t="str">
        <f>IF(OR(Vorhaben!$I15="",Vorhaben!$C15=""),"",IF(AND(Vorhaben!$I15&lt;=AS$16,OR(Vorhaben!$J15="",Vorhaben!$J15&gt;=AS$15)),IFERROR(LEFT(Vorhaben!$B15,1),"x"),""))</f>
        <v/>
      </c>
      <c r="AT22" s="46" t="str">
        <f>IF(OR(Vorhaben!$I15="",Vorhaben!$C15=""),"",IF(AND(Vorhaben!$I15&lt;=AT$16,OR(Vorhaben!$J15="",Vorhaben!$J15&gt;=AT$15)),IFERROR(LEFT(Vorhaben!$B15,1),"x"),""))</f>
        <v/>
      </c>
    </row>
    <row r="23" spans="1:46" ht="21.75" customHeight="1" x14ac:dyDescent="0.3">
      <c r="A23" s="24">
        <f>IF(Vorhaben!$C16="","",Vorhaben!$A16)</f>
        <v>6</v>
      </c>
      <c r="B23" s="45" t="str">
        <f>IF(Vorhaben!$C16="","",Vorhaben!$C16)</f>
        <v>Erstberatung Vereine</v>
      </c>
      <c r="C23" s="46" t="str">
        <f>IF(OR(Vorhaben!$I16="",Vorhaben!$C16=""),"",IF(AND(Vorhaben!$I16&lt;=C$16,OR(Vorhaben!$J16="",Vorhaben!$J16&gt;=C$15)),IFERROR(LEFT(Vorhaben!$B16,1),"x"),""))</f>
        <v>B</v>
      </c>
      <c r="D23" s="46" t="str">
        <f>IF(OR(Vorhaben!$I16="",Vorhaben!$C16=""),"",IF(AND(Vorhaben!$I16&lt;=D$16,OR(Vorhaben!$J16="",Vorhaben!$J16&gt;=D$15)),IFERROR(LEFT(Vorhaben!$B16,1),"x"),""))</f>
        <v>B</v>
      </c>
      <c r="E23" s="46" t="str">
        <f>IF(OR(Vorhaben!$I16="",Vorhaben!$C16=""),"",IF(AND(Vorhaben!$I16&lt;=E$16,OR(Vorhaben!$J16="",Vorhaben!$J16&gt;=E$15)),IFERROR(LEFT(Vorhaben!$B16,1),"x"),""))</f>
        <v>B</v>
      </c>
      <c r="F23" s="46" t="str">
        <f>IF(OR(Vorhaben!$I16="",Vorhaben!$C16=""),"",IF(AND(Vorhaben!$I16&lt;=F$16,OR(Vorhaben!$J16="",Vorhaben!$J16&gt;=F$15)),IFERROR(LEFT(Vorhaben!$B16,1),"x"),""))</f>
        <v>B</v>
      </c>
      <c r="G23" s="46" t="str">
        <f>IF(OR(Vorhaben!$I16="",Vorhaben!$C16=""),"",IF(AND(Vorhaben!$I16&lt;=G$16,OR(Vorhaben!$J16="",Vorhaben!$J16&gt;=G$15)),IFERROR(LEFT(Vorhaben!$B16,1),"x"),""))</f>
        <v>B</v>
      </c>
      <c r="H23" s="46" t="str">
        <f>IF(OR(Vorhaben!$I16="",Vorhaben!$C16=""),"",IF(AND(Vorhaben!$I16&lt;=H$16,OR(Vorhaben!$J16="",Vorhaben!$J16&gt;=H$15)),IFERROR(LEFT(Vorhaben!$B16,1),"x"),""))</f>
        <v>B</v>
      </c>
      <c r="I23" s="46" t="str">
        <f>IF(OR(Vorhaben!$I16="",Vorhaben!$C16=""),"",IF(AND(Vorhaben!$I16&lt;=I$16,OR(Vorhaben!$J16="",Vorhaben!$J16&gt;=I$15)),IFERROR(LEFT(Vorhaben!$B16,1),"x"),""))</f>
        <v>B</v>
      </c>
      <c r="J23" s="46" t="str">
        <f>IF(OR(Vorhaben!$I16="",Vorhaben!$C16=""),"",IF(AND(Vorhaben!$I16&lt;=J$16,OR(Vorhaben!$J16="",Vorhaben!$J16&gt;=J$15)),IFERROR(LEFT(Vorhaben!$B16,1),"x"),""))</f>
        <v>B</v>
      </c>
      <c r="K23" s="46" t="str">
        <f>IF(OR(Vorhaben!$I16="",Vorhaben!$C16=""),"",IF(AND(Vorhaben!$I16&lt;=K$16,OR(Vorhaben!$J16="",Vorhaben!$J16&gt;=K$15)),IFERROR(LEFT(Vorhaben!$B16,1),"x"),""))</f>
        <v>B</v>
      </c>
      <c r="L23" s="46" t="str">
        <f>IF(OR(Vorhaben!$I16="",Vorhaben!$C16=""),"",IF(AND(Vorhaben!$I16&lt;=L$16,OR(Vorhaben!$J16="",Vorhaben!$J16&gt;=L$15)),IFERROR(LEFT(Vorhaben!$B16,1),"x"),""))</f>
        <v>B</v>
      </c>
      <c r="M23" s="46" t="str">
        <f>IF(OR(Vorhaben!$I16="",Vorhaben!$C16=""),"",IF(AND(Vorhaben!$I16&lt;=M$16,OR(Vorhaben!$J16="",Vorhaben!$J16&gt;=M$15)),IFERROR(LEFT(Vorhaben!$B16,1),"x"),""))</f>
        <v>B</v>
      </c>
      <c r="N23" s="46" t="str">
        <f>IF(OR(Vorhaben!$I16="",Vorhaben!$C16=""),"",IF(AND(Vorhaben!$I16&lt;=N$16,OR(Vorhaben!$J16="",Vorhaben!$J16&gt;=N$15)),IFERROR(LEFT(Vorhaben!$B16,1),"x"),""))</f>
        <v>B</v>
      </c>
      <c r="O23" s="46" t="str">
        <f>IF(OR(Vorhaben!$I16="",Vorhaben!$C16=""),"",IF(AND(Vorhaben!$I16&lt;=O$16,OR(Vorhaben!$J16="",Vorhaben!$J16&gt;=O$15)),IFERROR(LEFT(Vorhaben!$B16,1),"x"),""))</f>
        <v>B</v>
      </c>
      <c r="P23" s="46" t="str">
        <f>IF(OR(Vorhaben!$I16="",Vorhaben!$C16=""),"",IF(AND(Vorhaben!$I16&lt;=P$16,OR(Vorhaben!$J16="",Vorhaben!$J16&gt;=P$15)),IFERROR(LEFT(Vorhaben!$B16,1),"x"),""))</f>
        <v>B</v>
      </c>
      <c r="Q23" s="46" t="str">
        <f>IF(OR(Vorhaben!$I16="",Vorhaben!$C16=""),"",IF(AND(Vorhaben!$I16&lt;=Q$16,OR(Vorhaben!$J16="",Vorhaben!$J16&gt;=Q$15)),IFERROR(LEFT(Vorhaben!$B16,1),"x"),""))</f>
        <v>B</v>
      </c>
      <c r="R23" s="46" t="str">
        <f>IF(OR(Vorhaben!$I16="",Vorhaben!$C16=""),"",IF(AND(Vorhaben!$I16&lt;=R$16,OR(Vorhaben!$J16="",Vorhaben!$J16&gt;=R$15)),IFERROR(LEFT(Vorhaben!$B16,1),"x"),""))</f>
        <v>B</v>
      </c>
      <c r="S23" s="46" t="str">
        <f>IF(OR(Vorhaben!$I16="",Vorhaben!$C16=""),"",IF(AND(Vorhaben!$I16&lt;=S$16,OR(Vorhaben!$J16="",Vorhaben!$J16&gt;=S$15)),IFERROR(LEFT(Vorhaben!$B16,1),"x"),""))</f>
        <v>B</v>
      </c>
      <c r="T23" s="46" t="str">
        <f>IF(OR(Vorhaben!$I16="",Vorhaben!$C16=""),"",IF(AND(Vorhaben!$I16&lt;=T$16,OR(Vorhaben!$J16="",Vorhaben!$J16&gt;=T$15)),IFERROR(LEFT(Vorhaben!$B16,1),"x"),""))</f>
        <v>B</v>
      </c>
      <c r="U23" s="46" t="str">
        <f>IF(OR(Vorhaben!$I16="",Vorhaben!$C16=""),"",IF(AND(Vorhaben!$I16&lt;=U$16,OR(Vorhaben!$J16="",Vorhaben!$J16&gt;=U$15)),IFERROR(LEFT(Vorhaben!$B16,1),"x"),""))</f>
        <v>B</v>
      </c>
      <c r="V23" s="46" t="str">
        <f>IF(OR(Vorhaben!$I16="",Vorhaben!$C16=""),"",IF(AND(Vorhaben!$I16&lt;=V$16,OR(Vorhaben!$J16="",Vorhaben!$J16&gt;=V$15)),IFERROR(LEFT(Vorhaben!$B16,1),"x"),""))</f>
        <v>B</v>
      </c>
      <c r="W23" s="46" t="str">
        <f>IF(OR(Vorhaben!$I16="",Vorhaben!$C16=""),"",IF(AND(Vorhaben!$I16&lt;=W$16,OR(Vorhaben!$J16="",Vorhaben!$J16&gt;=W$15)),IFERROR(LEFT(Vorhaben!$B16,1),"x"),""))</f>
        <v>B</v>
      </c>
      <c r="X23" s="46" t="str">
        <f>IF(OR(Vorhaben!$I16="",Vorhaben!$C16=""),"",IF(AND(Vorhaben!$I16&lt;=X$16,OR(Vorhaben!$J16="",Vorhaben!$J16&gt;=X$15)),IFERROR(LEFT(Vorhaben!$B16,1),"x"),""))</f>
        <v>B</v>
      </c>
      <c r="Y23" s="46" t="str">
        <f>IF(OR(Vorhaben!$I16="",Vorhaben!$C16=""),"",IF(AND(Vorhaben!$I16&lt;=Y$16,OR(Vorhaben!$J16="",Vorhaben!$J16&gt;=Y$15)),IFERROR(LEFT(Vorhaben!$B16,1),"x"),""))</f>
        <v>B</v>
      </c>
      <c r="Z23" s="46" t="str">
        <f>IF(OR(Vorhaben!$I16="",Vorhaben!$C16=""),"",IF(AND(Vorhaben!$I16&lt;=Z$16,OR(Vorhaben!$J16="",Vorhaben!$J16&gt;=Z$15)),IFERROR(LEFT(Vorhaben!$B16,1),"x"),""))</f>
        <v>B</v>
      </c>
      <c r="AA23" s="46" t="str">
        <f>IF(OR(Vorhaben!$I16="",Vorhaben!$C16=""),"",IF(AND(Vorhaben!$I16&lt;=AA$16,OR(Vorhaben!$J16="",Vorhaben!$J16&gt;=AA$15)),IFERROR(LEFT(Vorhaben!$B16,1),"x"),""))</f>
        <v>B</v>
      </c>
      <c r="AB23" s="46" t="str">
        <f>IF(OR(Vorhaben!$I16="",Vorhaben!$C16=""),"",IF(AND(Vorhaben!$I16&lt;=AB$16,OR(Vorhaben!$J16="",Vorhaben!$J16&gt;=AB$15)),IFERROR(LEFT(Vorhaben!$B16,1),"x"),""))</f>
        <v>B</v>
      </c>
      <c r="AC23" s="46" t="str">
        <f>IF(OR(Vorhaben!$I16="",Vorhaben!$C16=""),"",IF(AND(Vorhaben!$I16&lt;=AC$16,OR(Vorhaben!$J16="",Vorhaben!$J16&gt;=AC$15)),IFERROR(LEFT(Vorhaben!$B16,1),"x"),""))</f>
        <v>B</v>
      </c>
      <c r="AD23" s="46" t="str">
        <f>IF(OR(Vorhaben!$I16="",Vorhaben!$C16=""),"",IF(AND(Vorhaben!$I16&lt;=AD$16,OR(Vorhaben!$J16="",Vorhaben!$J16&gt;=AD$15)),IFERROR(LEFT(Vorhaben!$B16,1),"x"),""))</f>
        <v>B</v>
      </c>
      <c r="AE23" s="46" t="str">
        <f>IF(OR(Vorhaben!$I16="",Vorhaben!$C16=""),"",IF(AND(Vorhaben!$I16&lt;=AE$16,OR(Vorhaben!$J16="",Vorhaben!$J16&gt;=AE$15)),IFERROR(LEFT(Vorhaben!$B16,1),"x"),""))</f>
        <v>B</v>
      </c>
      <c r="AF23" s="46" t="str">
        <f>IF(OR(Vorhaben!$I16="",Vorhaben!$C16=""),"",IF(AND(Vorhaben!$I16&lt;=AF$16,OR(Vorhaben!$J16="",Vorhaben!$J16&gt;=AF$15)),IFERROR(LEFT(Vorhaben!$B16,1),"x"),""))</f>
        <v>B</v>
      </c>
      <c r="AG23" s="46" t="str">
        <f>IF(OR(Vorhaben!$I16="",Vorhaben!$C16=""),"",IF(AND(Vorhaben!$I16&lt;=AG$16,OR(Vorhaben!$J16="",Vorhaben!$J16&gt;=AG$15)),IFERROR(LEFT(Vorhaben!$B16,1),"x"),""))</f>
        <v>B</v>
      </c>
      <c r="AH23" s="46" t="str">
        <f>IF(OR(Vorhaben!$I16="",Vorhaben!$C16=""),"",IF(AND(Vorhaben!$I16&lt;=AH$16,OR(Vorhaben!$J16="",Vorhaben!$J16&gt;=AH$15)),IFERROR(LEFT(Vorhaben!$B16,1),"x"),""))</f>
        <v>B</v>
      </c>
      <c r="AI23" s="46" t="str">
        <f>IF(OR(Vorhaben!$I16="",Vorhaben!$C16=""),"",IF(AND(Vorhaben!$I16&lt;=AI$16,OR(Vorhaben!$J16="",Vorhaben!$J16&gt;=AI$15)),IFERROR(LEFT(Vorhaben!$B16,1),"x"),""))</f>
        <v>B</v>
      </c>
      <c r="AJ23" s="46" t="str">
        <f>IF(OR(Vorhaben!$I16="",Vorhaben!$C16=""),"",IF(AND(Vorhaben!$I16&lt;=AJ$16,OR(Vorhaben!$J16="",Vorhaben!$J16&gt;=AJ$15)),IFERROR(LEFT(Vorhaben!$B16,1),"x"),""))</f>
        <v>B</v>
      </c>
      <c r="AK23" s="46" t="str">
        <f>IF(OR(Vorhaben!$I16="",Vorhaben!$C16=""),"",IF(AND(Vorhaben!$I16&lt;=AK$16,OR(Vorhaben!$J16="",Vorhaben!$J16&gt;=AK$15)),IFERROR(LEFT(Vorhaben!$B16,1),"x"),""))</f>
        <v>B</v>
      </c>
      <c r="AL23" s="46" t="str">
        <f>IF(OR(Vorhaben!$I16="",Vorhaben!$C16=""),"",IF(AND(Vorhaben!$I16&lt;=AL$16,OR(Vorhaben!$J16="",Vorhaben!$J16&gt;=AL$15)),IFERROR(LEFT(Vorhaben!$B16,1),"x"),""))</f>
        <v>B</v>
      </c>
      <c r="AM23" s="46" t="str">
        <f>IF(OR(Vorhaben!$I16="",Vorhaben!$C16=""),"",IF(AND(Vorhaben!$I16&lt;=AM$16,OR(Vorhaben!$J16="",Vorhaben!$J16&gt;=AM$15)),IFERROR(LEFT(Vorhaben!$B16,1),"x"),""))</f>
        <v>B</v>
      </c>
      <c r="AN23" s="46" t="str">
        <f>IF(OR(Vorhaben!$I16="",Vorhaben!$C16=""),"",IF(AND(Vorhaben!$I16&lt;=AN$16,OR(Vorhaben!$J16="",Vorhaben!$J16&gt;=AN$15)),IFERROR(LEFT(Vorhaben!$B16,1),"x"),""))</f>
        <v>B</v>
      </c>
      <c r="AO23" s="46" t="str">
        <f>IF(OR(Vorhaben!$I16="",Vorhaben!$C16=""),"",IF(AND(Vorhaben!$I16&lt;=AO$16,OR(Vorhaben!$J16="",Vorhaben!$J16&gt;=AO$15)),IFERROR(LEFT(Vorhaben!$B16,1),"x"),""))</f>
        <v>B</v>
      </c>
      <c r="AP23" s="46" t="str">
        <f>IF(OR(Vorhaben!$I16="",Vorhaben!$C16=""),"",IF(AND(Vorhaben!$I16&lt;=AP$16,OR(Vorhaben!$J16="",Vorhaben!$J16&gt;=AP$15)),IFERROR(LEFT(Vorhaben!$B16,1),"x"),""))</f>
        <v>B</v>
      </c>
      <c r="AQ23" s="46" t="str">
        <f>IF(OR(Vorhaben!$I16="",Vorhaben!$C16=""),"",IF(AND(Vorhaben!$I16&lt;=AQ$16,OR(Vorhaben!$J16="",Vorhaben!$J16&gt;=AQ$15)),IFERROR(LEFT(Vorhaben!$B16,1),"x"),""))</f>
        <v>B</v>
      </c>
      <c r="AR23" s="46" t="str">
        <f>IF(OR(Vorhaben!$I16="",Vorhaben!$C16=""),"",IF(AND(Vorhaben!$I16&lt;=AR$16,OR(Vorhaben!$J16="",Vorhaben!$J16&gt;=AR$15)),IFERROR(LEFT(Vorhaben!$B16,1),"x"),""))</f>
        <v>B</v>
      </c>
      <c r="AS23" s="46" t="str">
        <f>IF(OR(Vorhaben!$I16="",Vorhaben!$C16=""),"",IF(AND(Vorhaben!$I16&lt;=AS$16,OR(Vorhaben!$J16="",Vorhaben!$J16&gt;=AS$15)),IFERROR(LEFT(Vorhaben!$B16,1),"x"),""))</f>
        <v>B</v>
      </c>
      <c r="AT23" s="46" t="str">
        <f>IF(OR(Vorhaben!$I16="",Vorhaben!$C16=""),"",IF(AND(Vorhaben!$I16&lt;=AT$16,OR(Vorhaben!$J16="",Vorhaben!$J16&gt;=AT$15)),IFERROR(LEFT(Vorhaben!$B16,1),"x"),""))</f>
        <v>B</v>
      </c>
    </row>
    <row r="24" spans="1:46" ht="21.75" customHeight="1" x14ac:dyDescent="0.3">
      <c r="A24" s="24" t="str">
        <f>IF(Vorhaben!$C17="","",Vorhaben!$A17)</f>
        <v/>
      </c>
      <c r="B24" s="45" t="str">
        <f>IF(Vorhaben!$C17="","",Vorhaben!$C17)</f>
        <v/>
      </c>
      <c r="C24" s="46" t="str">
        <f>IF(OR(Vorhaben!$I17="",Vorhaben!$C17=""),"",IF(AND(Vorhaben!$I17&lt;=C$16,OR(Vorhaben!$J17="",Vorhaben!$J17&gt;=C$15)),IFERROR(LEFT(Vorhaben!$B17,1),"x"),""))</f>
        <v/>
      </c>
      <c r="D24" s="46" t="str">
        <f>IF(OR(Vorhaben!$I17="",Vorhaben!$C17=""),"",IF(AND(Vorhaben!$I17&lt;=D$16,OR(Vorhaben!$J17="",Vorhaben!$J17&gt;=D$15)),IFERROR(LEFT(Vorhaben!$B17,1),"x"),""))</f>
        <v/>
      </c>
      <c r="E24" s="46" t="str">
        <f>IF(OR(Vorhaben!$I17="",Vorhaben!$C17=""),"",IF(AND(Vorhaben!$I17&lt;=E$16,OR(Vorhaben!$J17="",Vorhaben!$J17&gt;=E$15)),IFERROR(LEFT(Vorhaben!$B17,1),"x"),""))</f>
        <v/>
      </c>
      <c r="F24" s="46" t="str">
        <f>IF(OR(Vorhaben!$I17="",Vorhaben!$C17=""),"",IF(AND(Vorhaben!$I17&lt;=F$16,OR(Vorhaben!$J17="",Vorhaben!$J17&gt;=F$15)),IFERROR(LEFT(Vorhaben!$B17,1),"x"),""))</f>
        <v/>
      </c>
      <c r="G24" s="46" t="str">
        <f>IF(OR(Vorhaben!$I17="",Vorhaben!$C17=""),"",IF(AND(Vorhaben!$I17&lt;=G$16,OR(Vorhaben!$J17="",Vorhaben!$J17&gt;=G$15)),IFERROR(LEFT(Vorhaben!$B17,1),"x"),""))</f>
        <v/>
      </c>
      <c r="H24" s="46" t="str">
        <f>IF(OR(Vorhaben!$I17="",Vorhaben!$C17=""),"",IF(AND(Vorhaben!$I17&lt;=H$16,OR(Vorhaben!$J17="",Vorhaben!$J17&gt;=H$15)),IFERROR(LEFT(Vorhaben!$B17,1),"x"),""))</f>
        <v/>
      </c>
      <c r="I24" s="46" t="str">
        <f>IF(OR(Vorhaben!$I17="",Vorhaben!$C17=""),"",IF(AND(Vorhaben!$I17&lt;=I$16,OR(Vorhaben!$J17="",Vorhaben!$J17&gt;=I$15)),IFERROR(LEFT(Vorhaben!$B17,1),"x"),""))</f>
        <v/>
      </c>
      <c r="J24" s="46" t="str">
        <f>IF(OR(Vorhaben!$I17="",Vorhaben!$C17=""),"",IF(AND(Vorhaben!$I17&lt;=J$16,OR(Vorhaben!$J17="",Vorhaben!$J17&gt;=J$15)),IFERROR(LEFT(Vorhaben!$B17,1),"x"),""))</f>
        <v/>
      </c>
      <c r="K24" s="46" t="str">
        <f>IF(OR(Vorhaben!$I17="",Vorhaben!$C17=""),"",IF(AND(Vorhaben!$I17&lt;=K$16,OR(Vorhaben!$J17="",Vorhaben!$J17&gt;=K$15)),IFERROR(LEFT(Vorhaben!$B17,1),"x"),""))</f>
        <v/>
      </c>
      <c r="L24" s="46" t="str">
        <f>IF(OR(Vorhaben!$I17="",Vorhaben!$C17=""),"",IF(AND(Vorhaben!$I17&lt;=L$16,OR(Vorhaben!$J17="",Vorhaben!$J17&gt;=L$15)),IFERROR(LEFT(Vorhaben!$B17,1),"x"),""))</f>
        <v/>
      </c>
      <c r="M24" s="46" t="str">
        <f>IF(OR(Vorhaben!$I17="",Vorhaben!$C17=""),"",IF(AND(Vorhaben!$I17&lt;=M$16,OR(Vorhaben!$J17="",Vorhaben!$J17&gt;=M$15)),IFERROR(LEFT(Vorhaben!$B17,1),"x"),""))</f>
        <v/>
      </c>
      <c r="N24" s="46" t="str">
        <f>IF(OR(Vorhaben!$I17="",Vorhaben!$C17=""),"",IF(AND(Vorhaben!$I17&lt;=N$16,OR(Vorhaben!$J17="",Vorhaben!$J17&gt;=N$15)),IFERROR(LEFT(Vorhaben!$B17,1),"x"),""))</f>
        <v/>
      </c>
      <c r="O24" s="46" t="str">
        <f>IF(OR(Vorhaben!$I17="",Vorhaben!$C17=""),"",IF(AND(Vorhaben!$I17&lt;=O$16,OR(Vorhaben!$J17="",Vorhaben!$J17&gt;=O$15)),IFERROR(LEFT(Vorhaben!$B17,1),"x"),""))</f>
        <v/>
      </c>
      <c r="P24" s="46" t="str">
        <f>IF(OR(Vorhaben!$I17="",Vorhaben!$C17=""),"",IF(AND(Vorhaben!$I17&lt;=P$16,OR(Vorhaben!$J17="",Vorhaben!$J17&gt;=P$15)),IFERROR(LEFT(Vorhaben!$B17,1),"x"),""))</f>
        <v/>
      </c>
      <c r="Q24" s="46" t="str">
        <f>IF(OR(Vorhaben!$I17="",Vorhaben!$C17=""),"",IF(AND(Vorhaben!$I17&lt;=Q$16,OR(Vorhaben!$J17="",Vorhaben!$J17&gt;=Q$15)),IFERROR(LEFT(Vorhaben!$B17,1),"x"),""))</f>
        <v/>
      </c>
      <c r="R24" s="46" t="str">
        <f>IF(OR(Vorhaben!$I17="",Vorhaben!$C17=""),"",IF(AND(Vorhaben!$I17&lt;=R$16,OR(Vorhaben!$J17="",Vorhaben!$J17&gt;=R$15)),IFERROR(LEFT(Vorhaben!$B17,1),"x"),""))</f>
        <v/>
      </c>
      <c r="S24" s="46" t="str">
        <f>IF(OR(Vorhaben!$I17="",Vorhaben!$C17=""),"",IF(AND(Vorhaben!$I17&lt;=S$16,OR(Vorhaben!$J17="",Vorhaben!$J17&gt;=S$15)),IFERROR(LEFT(Vorhaben!$B17,1),"x"),""))</f>
        <v/>
      </c>
      <c r="T24" s="46" t="str">
        <f>IF(OR(Vorhaben!$I17="",Vorhaben!$C17=""),"",IF(AND(Vorhaben!$I17&lt;=T$16,OR(Vorhaben!$J17="",Vorhaben!$J17&gt;=T$15)),IFERROR(LEFT(Vorhaben!$B17,1),"x"),""))</f>
        <v/>
      </c>
      <c r="U24" s="46" t="str">
        <f>IF(OR(Vorhaben!$I17="",Vorhaben!$C17=""),"",IF(AND(Vorhaben!$I17&lt;=U$16,OR(Vorhaben!$J17="",Vorhaben!$J17&gt;=U$15)),IFERROR(LEFT(Vorhaben!$B17,1),"x"),""))</f>
        <v/>
      </c>
      <c r="V24" s="46" t="str">
        <f>IF(OR(Vorhaben!$I17="",Vorhaben!$C17=""),"",IF(AND(Vorhaben!$I17&lt;=V$16,OR(Vorhaben!$J17="",Vorhaben!$J17&gt;=V$15)),IFERROR(LEFT(Vorhaben!$B17,1),"x"),""))</f>
        <v/>
      </c>
      <c r="W24" s="46" t="str">
        <f>IF(OR(Vorhaben!$I17="",Vorhaben!$C17=""),"",IF(AND(Vorhaben!$I17&lt;=W$16,OR(Vorhaben!$J17="",Vorhaben!$J17&gt;=W$15)),IFERROR(LEFT(Vorhaben!$B17,1),"x"),""))</f>
        <v/>
      </c>
      <c r="X24" s="46" t="str">
        <f>IF(OR(Vorhaben!$I17="",Vorhaben!$C17=""),"",IF(AND(Vorhaben!$I17&lt;=X$16,OR(Vorhaben!$J17="",Vorhaben!$J17&gt;=X$15)),IFERROR(LEFT(Vorhaben!$B17,1),"x"),""))</f>
        <v/>
      </c>
      <c r="Y24" s="46" t="str">
        <f>IF(OR(Vorhaben!$I17="",Vorhaben!$C17=""),"",IF(AND(Vorhaben!$I17&lt;=Y$16,OR(Vorhaben!$J17="",Vorhaben!$J17&gt;=Y$15)),IFERROR(LEFT(Vorhaben!$B17,1),"x"),""))</f>
        <v/>
      </c>
      <c r="Z24" s="46" t="str">
        <f>IF(OR(Vorhaben!$I17="",Vorhaben!$C17=""),"",IF(AND(Vorhaben!$I17&lt;=Z$16,OR(Vorhaben!$J17="",Vorhaben!$J17&gt;=Z$15)),IFERROR(LEFT(Vorhaben!$B17,1),"x"),""))</f>
        <v/>
      </c>
      <c r="AA24" s="46" t="str">
        <f>IF(OR(Vorhaben!$I17="",Vorhaben!$C17=""),"",IF(AND(Vorhaben!$I17&lt;=AA$16,OR(Vorhaben!$J17="",Vorhaben!$J17&gt;=AA$15)),IFERROR(LEFT(Vorhaben!$B17,1),"x"),""))</f>
        <v/>
      </c>
      <c r="AB24" s="46" t="str">
        <f>IF(OR(Vorhaben!$I17="",Vorhaben!$C17=""),"",IF(AND(Vorhaben!$I17&lt;=AB$16,OR(Vorhaben!$J17="",Vorhaben!$J17&gt;=AB$15)),IFERROR(LEFT(Vorhaben!$B17,1),"x"),""))</f>
        <v/>
      </c>
      <c r="AC24" s="46" t="str">
        <f>IF(OR(Vorhaben!$I17="",Vorhaben!$C17=""),"",IF(AND(Vorhaben!$I17&lt;=AC$16,OR(Vorhaben!$J17="",Vorhaben!$J17&gt;=AC$15)),IFERROR(LEFT(Vorhaben!$B17,1),"x"),""))</f>
        <v/>
      </c>
      <c r="AD24" s="46" t="str">
        <f>IF(OR(Vorhaben!$I17="",Vorhaben!$C17=""),"",IF(AND(Vorhaben!$I17&lt;=AD$16,OR(Vorhaben!$J17="",Vorhaben!$J17&gt;=AD$15)),IFERROR(LEFT(Vorhaben!$B17,1),"x"),""))</f>
        <v/>
      </c>
      <c r="AE24" s="46" t="str">
        <f>IF(OR(Vorhaben!$I17="",Vorhaben!$C17=""),"",IF(AND(Vorhaben!$I17&lt;=AE$16,OR(Vorhaben!$J17="",Vorhaben!$J17&gt;=AE$15)),IFERROR(LEFT(Vorhaben!$B17,1),"x"),""))</f>
        <v/>
      </c>
      <c r="AF24" s="46" t="str">
        <f>IF(OR(Vorhaben!$I17="",Vorhaben!$C17=""),"",IF(AND(Vorhaben!$I17&lt;=AF$16,OR(Vorhaben!$J17="",Vorhaben!$J17&gt;=AF$15)),IFERROR(LEFT(Vorhaben!$B17,1),"x"),""))</f>
        <v/>
      </c>
      <c r="AG24" s="46" t="str">
        <f>IF(OR(Vorhaben!$I17="",Vorhaben!$C17=""),"",IF(AND(Vorhaben!$I17&lt;=AG$16,OR(Vorhaben!$J17="",Vorhaben!$J17&gt;=AG$15)),IFERROR(LEFT(Vorhaben!$B17,1),"x"),""))</f>
        <v/>
      </c>
      <c r="AH24" s="46" t="str">
        <f>IF(OR(Vorhaben!$I17="",Vorhaben!$C17=""),"",IF(AND(Vorhaben!$I17&lt;=AH$16,OR(Vorhaben!$J17="",Vorhaben!$J17&gt;=AH$15)),IFERROR(LEFT(Vorhaben!$B17,1),"x"),""))</f>
        <v/>
      </c>
      <c r="AI24" s="46" t="str">
        <f>IF(OR(Vorhaben!$I17="",Vorhaben!$C17=""),"",IF(AND(Vorhaben!$I17&lt;=AI$16,OR(Vorhaben!$J17="",Vorhaben!$J17&gt;=AI$15)),IFERROR(LEFT(Vorhaben!$B17,1),"x"),""))</f>
        <v/>
      </c>
      <c r="AJ24" s="46" t="str">
        <f>IF(OR(Vorhaben!$I17="",Vorhaben!$C17=""),"",IF(AND(Vorhaben!$I17&lt;=AJ$16,OR(Vorhaben!$J17="",Vorhaben!$J17&gt;=AJ$15)),IFERROR(LEFT(Vorhaben!$B17,1),"x"),""))</f>
        <v/>
      </c>
      <c r="AK24" s="46" t="str">
        <f>IF(OR(Vorhaben!$I17="",Vorhaben!$C17=""),"",IF(AND(Vorhaben!$I17&lt;=AK$16,OR(Vorhaben!$J17="",Vorhaben!$J17&gt;=AK$15)),IFERROR(LEFT(Vorhaben!$B17,1),"x"),""))</f>
        <v/>
      </c>
      <c r="AL24" s="46" t="str">
        <f>IF(OR(Vorhaben!$I17="",Vorhaben!$C17=""),"",IF(AND(Vorhaben!$I17&lt;=AL$16,OR(Vorhaben!$J17="",Vorhaben!$J17&gt;=AL$15)),IFERROR(LEFT(Vorhaben!$B17,1),"x"),""))</f>
        <v/>
      </c>
      <c r="AM24" s="46" t="str">
        <f>IF(OR(Vorhaben!$I17="",Vorhaben!$C17=""),"",IF(AND(Vorhaben!$I17&lt;=AM$16,OR(Vorhaben!$J17="",Vorhaben!$J17&gt;=AM$15)),IFERROR(LEFT(Vorhaben!$B17,1),"x"),""))</f>
        <v/>
      </c>
      <c r="AN24" s="46" t="str">
        <f>IF(OR(Vorhaben!$I17="",Vorhaben!$C17=""),"",IF(AND(Vorhaben!$I17&lt;=AN$16,OR(Vorhaben!$J17="",Vorhaben!$J17&gt;=AN$15)),IFERROR(LEFT(Vorhaben!$B17,1),"x"),""))</f>
        <v/>
      </c>
      <c r="AO24" s="46" t="str">
        <f>IF(OR(Vorhaben!$I17="",Vorhaben!$C17=""),"",IF(AND(Vorhaben!$I17&lt;=AO$16,OR(Vorhaben!$J17="",Vorhaben!$J17&gt;=AO$15)),IFERROR(LEFT(Vorhaben!$B17,1),"x"),""))</f>
        <v/>
      </c>
      <c r="AP24" s="46" t="str">
        <f>IF(OR(Vorhaben!$I17="",Vorhaben!$C17=""),"",IF(AND(Vorhaben!$I17&lt;=AP$16,OR(Vorhaben!$J17="",Vorhaben!$J17&gt;=AP$15)),IFERROR(LEFT(Vorhaben!$B17,1),"x"),""))</f>
        <v/>
      </c>
      <c r="AQ24" s="46" t="str">
        <f>IF(OR(Vorhaben!$I17="",Vorhaben!$C17=""),"",IF(AND(Vorhaben!$I17&lt;=AQ$16,OR(Vorhaben!$J17="",Vorhaben!$J17&gt;=AQ$15)),IFERROR(LEFT(Vorhaben!$B17,1),"x"),""))</f>
        <v/>
      </c>
      <c r="AR24" s="46" t="str">
        <f>IF(OR(Vorhaben!$I17="",Vorhaben!$C17=""),"",IF(AND(Vorhaben!$I17&lt;=AR$16,OR(Vorhaben!$J17="",Vorhaben!$J17&gt;=AR$15)),IFERROR(LEFT(Vorhaben!$B17,1),"x"),""))</f>
        <v/>
      </c>
      <c r="AS24" s="46" t="str">
        <f>IF(OR(Vorhaben!$I17="",Vorhaben!$C17=""),"",IF(AND(Vorhaben!$I17&lt;=AS$16,OR(Vorhaben!$J17="",Vorhaben!$J17&gt;=AS$15)),IFERROR(LEFT(Vorhaben!$B17,1),"x"),""))</f>
        <v/>
      </c>
      <c r="AT24" s="46" t="str">
        <f>IF(OR(Vorhaben!$I17="",Vorhaben!$C17=""),"",IF(AND(Vorhaben!$I17&lt;=AT$16,OR(Vorhaben!$J17="",Vorhaben!$J17&gt;=AT$15)),IFERROR(LEFT(Vorhaben!$B17,1),"x"),""))</f>
        <v/>
      </c>
    </row>
    <row r="25" spans="1:46" ht="21.75" customHeight="1" x14ac:dyDescent="0.3">
      <c r="A25" s="24" t="str">
        <f>IF(Vorhaben!$C18="","",Vorhaben!$A18)</f>
        <v/>
      </c>
      <c r="B25" s="45" t="str">
        <f>IF(Vorhaben!$C18="","",Vorhaben!$C18)</f>
        <v/>
      </c>
      <c r="C25" s="46" t="str">
        <f>IF(OR(Vorhaben!$I18="",Vorhaben!$C18=""),"",IF(AND(Vorhaben!$I18&lt;=C$16,OR(Vorhaben!$J18="",Vorhaben!$J18&gt;=C$15)),IFERROR(LEFT(Vorhaben!$B18,1),"x"),""))</f>
        <v/>
      </c>
      <c r="D25" s="46" t="str">
        <f>IF(OR(Vorhaben!$I18="",Vorhaben!$C18=""),"",IF(AND(Vorhaben!$I18&lt;=D$16,OR(Vorhaben!$J18="",Vorhaben!$J18&gt;=D$15)),IFERROR(LEFT(Vorhaben!$B18,1),"x"),""))</f>
        <v/>
      </c>
      <c r="E25" s="46" t="str">
        <f>IF(OR(Vorhaben!$I18="",Vorhaben!$C18=""),"",IF(AND(Vorhaben!$I18&lt;=E$16,OR(Vorhaben!$J18="",Vorhaben!$J18&gt;=E$15)),IFERROR(LEFT(Vorhaben!$B18,1),"x"),""))</f>
        <v/>
      </c>
      <c r="F25" s="46" t="str">
        <f>IF(OR(Vorhaben!$I18="",Vorhaben!$C18=""),"",IF(AND(Vorhaben!$I18&lt;=F$16,OR(Vorhaben!$J18="",Vorhaben!$J18&gt;=F$15)),IFERROR(LEFT(Vorhaben!$B18,1),"x"),""))</f>
        <v/>
      </c>
      <c r="G25" s="46" t="str">
        <f>IF(OR(Vorhaben!$I18="",Vorhaben!$C18=""),"",IF(AND(Vorhaben!$I18&lt;=G$16,OR(Vorhaben!$J18="",Vorhaben!$J18&gt;=G$15)),IFERROR(LEFT(Vorhaben!$B18,1),"x"),""))</f>
        <v/>
      </c>
      <c r="H25" s="46" t="str">
        <f>IF(OR(Vorhaben!$I18="",Vorhaben!$C18=""),"",IF(AND(Vorhaben!$I18&lt;=H$16,OR(Vorhaben!$J18="",Vorhaben!$J18&gt;=H$15)),IFERROR(LEFT(Vorhaben!$B18,1),"x"),""))</f>
        <v/>
      </c>
      <c r="I25" s="46" t="str">
        <f>IF(OR(Vorhaben!$I18="",Vorhaben!$C18=""),"",IF(AND(Vorhaben!$I18&lt;=I$16,OR(Vorhaben!$J18="",Vorhaben!$J18&gt;=I$15)),IFERROR(LEFT(Vorhaben!$B18,1),"x"),""))</f>
        <v/>
      </c>
      <c r="J25" s="46" t="str">
        <f>IF(OR(Vorhaben!$I18="",Vorhaben!$C18=""),"",IF(AND(Vorhaben!$I18&lt;=J$16,OR(Vorhaben!$J18="",Vorhaben!$J18&gt;=J$15)),IFERROR(LEFT(Vorhaben!$B18,1),"x"),""))</f>
        <v/>
      </c>
      <c r="K25" s="46" t="str">
        <f>IF(OR(Vorhaben!$I18="",Vorhaben!$C18=""),"",IF(AND(Vorhaben!$I18&lt;=K$16,OR(Vorhaben!$J18="",Vorhaben!$J18&gt;=K$15)),IFERROR(LEFT(Vorhaben!$B18,1),"x"),""))</f>
        <v/>
      </c>
      <c r="L25" s="46" t="str">
        <f>IF(OR(Vorhaben!$I18="",Vorhaben!$C18=""),"",IF(AND(Vorhaben!$I18&lt;=L$16,OR(Vorhaben!$J18="",Vorhaben!$J18&gt;=L$15)),IFERROR(LEFT(Vorhaben!$B18,1),"x"),""))</f>
        <v/>
      </c>
      <c r="M25" s="46" t="str">
        <f>IF(OR(Vorhaben!$I18="",Vorhaben!$C18=""),"",IF(AND(Vorhaben!$I18&lt;=M$16,OR(Vorhaben!$J18="",Vorhaben!$J18&gt;=M$15)),IFERROR(LEFT(Vorhaben!$B18,1),"x"),""))</f>
        <v/>
      </c>
      <c r="N25" s="46" t="str">
        <f>IF(OR(Vorhaben!$I18="",Vorhaben!$C18=""),"",IF(AND(Vorhaben!$I18&lt;=N$16,OR(Vorhaben!$J18="",Vorhaben!$J18&gt;=N$15)),IFERROR(LEFT(Vorhaben!$B18,1),"x"),""))</f>
        <v/>
      </c>
      <c r="O25" s="46" t="str">
        <f>IF(OR(Vorhaben!$I18="",Vorhaben!$C18=""),"",IF(AND(Vorhaben!$I18&lt;=O$16,OR(Vorhaben!$J18="",Vorhaben!$J18&gt;=O$15)),IFERROR(LEFT(Vorhaben!$B18,1),"x"),""))</f>
        <v/>
      </c>
      <c r="P25" s="46" t="str">
        <f>IF(OR(Vorhaben!$I18="",Vorhaben!$C18=""),"",IF(AND(Vorhaben!$I18&lt;=P$16,OR(Vorhaben!$J18="",Vorhaben!$J18&gt;=P$15)),IFERROR(LEFT(Vorhaben!$B18,1),"x"),""))</f>
        <v/>
      </c>
      <c r="Q25" s="46" t="str">
        <f>IF(OR(Vorhaben!$I18="",Vorhaben!$C18=""),"",IF(AND(Vorhaben!$I18&lt;=Q$16,OR(Vorhaben!$J18="",Vorhaben!$J18&gt;=Q$15)),IFERROR(LEFT(Vorhaben!$B18,1),"x"),""))</f>
        <v/>
      </c>
      <c r="R25" s="46" t="str">
        <f>IF(OR(Vorhaben!$I18="",Vorhaben!$C18=""),"",IF(AND(Vorhaben!$I18&lt;=R$16,OR(Vorhaben!$J18="",Vorhaben!$J18&gt;=R$15)),IFERROR(LEFT(Vorhaben!$B18,1),"x"),""))</f>
        <v/>
      </c>
      <c r="S25" s="46" t="str">
        <f>IF(OR(Vorhaben!$I18="",Vorhaben!$C18=""),"",IF(AND(Vorhaben!$I18&lt;=S$16,OR(Vorhaben!$J18="",Vorhaben!$J18&gt;=S$15)),IFERROR(LEFT(Vorhaben!$B18,1),"x"),""))</f>
        <v/>
      </c>
      <c r="T25" s="46" t="str">
        <f>IF(OR(Vorhaben!$I18="",Vorhaben!$C18=""),"",IF(AND(Vorhaben!$I18&lt;=T$16,OR(Vorhaben!$J18="",Vorhaben!$J18&gt;=T$15)),IFERROR(LEFT(Vorhaben!$B18,1),"x"),""))</f>
        <v/>
      </c>
      <c r="U25" s="46" t="str">
        <f>IF(OR(Vorhaben!$I18="",Vorhaben!$C18=""),"",IF(AND(Vorhaben!$I18&lt;=U$16,OR(Vorhaben!$J18="",Vorhaben!$J18&gt;=U$15)),IFERROR(LEFT(Vorhaben!$B18,1),"x"),""))</f>
        <v/>
      </c>
      <c r="V25" s="46" t="str">
        <f>IF(OR(Vorhaben!$I18="",Vorhaben!$C18=""),"",IF(AND(Vorhaben!$I18&lt;=V$16,OR(Vorhaben!$J18="",Vorhaben!$J18&gt;=V$15)),IFERROR(LEFT(Vorhaben!$B18,1),"x"),""))</f>
        <v/>
      </c>
      <c r="W25" s="46" t="str">
        <f>IF(OR(Vorhaben!$I18="",Vorhaben!$C18=""),"",IF(AND(Vorhaben!$I18&lt;=W$16,OR(Vorhaben!$J18="",Vorhaben!$J18&gt;=W$15)),IFERROR(LEFT(Vorhaben!$B18,1),"x"),""))</f>
        <v/>
      </c>
      <c r="X25" s="46" t="str">
        <f>IF(OR(Vorhaben!$I18="",Vorhaben!$C18=""),"",IF(AND(Vorhaben!$I18&lt;=X$16,OR(Vorhaben!$J18="",Vorhaben!$J18&gt;=X$15)),IFERROR(LEFT(Vorhaben!$B18,1),"x"),""))</f>
        <v/>
      </c>
      <c r="Y25" s="46" t="str">
        <f>IF(OR(Vorhaben!$I18="",Vorhaben!$C18=""),"",IF(AND(Vorhaben!$I18&lt;=Y$16,OR(Vorhaben!$J18="",Vorhaben!$J18&gt;=Y$15)),IFERROR(LEFT(Vorhaben!$B18,1),"x"),""))</f>
        <v/>
      </c>
      <c r="Z25" s="46" t="str">
        <f>IF(OR(Vorhaben!$I18="",Vorhaben!$C18=""),"",IF(AND(Vorhaben!$I18&lt;=Z$16,OR(Vorhaben!$J18="",Vorhaben!$J18&gt;=Z$15)),IFERROR(LEFT(Vorhaben!$B18,1),"x"),""))</f>
        <v/>
      </c>
      <c r="AA25" s="46" t="str">
        <f>IF(OR(Vorhaben!$I18="",Vorhaben!$C18=""),"",IF(AND(Vorhaben!$I18&lt;=AA$16,OR(Vorhaben!$J18="",Vorhaben!$J18&gt;=AA$15)),IFERROR(LEFT(Vorhaben!$B18,1),"x"),""))</f>
        <v/>
      </c>
      <c r="AB25" s="46" t="str">
        <f>IF(OR(Vorhaben!$I18="",Vorhaben!$C18=""),"",IF(AND(Vorhaben!$I18&lt;=AB$16,OR(Vorhaben!$J18="",Vorhaben!$J18&gt;=AB$15)),IFERROR(LEFT(Vorhaben!$B18,1),"x"),""))</f>
        <v/>
      </c>
      <c r="AC25" s="46" t="str">
        <f>IF(OR(Vorhaben!$I18="",Vorhaben!$C18=""),"",IF(AND(Vorhaben!$I18&lt;=AC$16,OR(Vorhaben!$J18="",Vorhaben!$J18&gt;=AC$15)),IFERROR(LEFT(Vorhaben!$B18,1),"x"),""))</f>
        <v/>
      </c>
      <c r="AD25" s="46" t="str">
        <f>IF(OR(Vorhaben!$I18="",Vorhaben!$C18=""),"",IF(AND(Vorhaben!$I18&lt;=AD$16,OR(Vorhaben!$J18="",Vorhaben!$J18&gt;=AD$15)),IFERROR(LEFT(Vorhaben!$B18,1),"x"),""))</f>
        <v/>
      </c>
      <c r="AE25" s="46" t="str">
        <f>IF(OR(Vorhaben!$I18="",Vorhaben!$C18=""),"",IF(AND(Vorhaben!$I18&lt;=AE$16,OR(Vorhaben!$J18="",Vorhaben!$J18&gt;=AE$15)),IFERROR(LEFT(Vorhaben!$B18,1),"x"),""))</f>
        <v/>
      </c>
      <c r="AF25" s="46" t="str">
        <f>IF(OR(Vorhaben!$I18="",Vorhaben!$C18=""),"",IF(AND(Vorhaben!$I18&lt;=AF$16,OR(Vorhaben!$J18="",Vorhaben!$J18&gt;=AF$15)),IFERROR(LEFT(Vorhaben!$B18,1),"x"),""))</f>
        <v/>
      </c>
      <c r="AG25" s="46" t="str">
        <f>IF(OR(Vorhaben!$I18="",Vorhaben!$C18=""),"",IF(AND(Vorhaben!$I18&lt;=AG$16,OR(Vorhaben!$J18="",Vorhaben!$J18&gt;=AG$15)),IFERROR(LEFT(Vorhaben!$B18,1),"x"),""))</f>
        <v/>
      </c>
      <c r="AH25" s="46" t="str">
        <f>IF(OR(Vorhaben!$I18="",Vorhaben!$C18=""),"",IF(AND(Vorhaben!$I18&lt;=AH$16,OR(Vorhaben!$J18="",Vorhaben!$J18&gt;=AH$15)),IFERROR(LEFT(Vorhaben!$B18,1),"x"),""))</f>
        <v/>
      </c>
      <c r="AI25" s="46" t="str">
        <f>IF(OR(Vorhaben!$I18="",Vorhaben!$C18=""),"",IF(AND(Vorhaben!$I18&lt;=AI$16,OR(Vorhaben!$J18="",Vorhaben!$J18&gt;=AI$15)),IFERROR(LEFT(Vorhaben!$B18,1),"x"),""))</f>
        <v/>
      </c>
      <c r="AJ25" s="46" t="str">
        <f>IF(OR(Vorhaben!$I18="",Vorhaben!$C18=""),"",IF(AND(Vorhaben!$I18&lt;=AJ$16,OR(Vorhaben!$J18="",Vorhaben!$J18&gt;=AJ$15)),IFERROR(LEFT(Vorhaben!$B18,1),"x"),""))</f>
        <v/>
      </c>
      <c r="AK25" s="46" t="str">
        <f>IF(OR(Vorhaben!$I18="",Vorhaben!$C18=""),"",IF(AND(Vorhaben!$I18&lt;=AK$16,OR(Vorhaben!$J18="",Vorhaben!$J18&gt;=AK$15)),IFERROR(LEFT(Vorhaben!$B18,1),"x"),""))</f>
        <v/>
      </c>
      <c r="AL25" s="46" t="str">
        <f>IF(OR(Vorhaben!$I18="",Vorhaben!$C18=""),"",IF(AND(Vorhaben!$I18&lt;=AL$16,OR(Vorhaben!$J18="",Vorhaben!$J18&gt;=AL$15)),IFERROR(LEFT(Vorhaben!$B18,1),"x"),""))</f>
        <v/>
      </c>
      <c r="AM25" s="46" t="str">
        <f>IF(OR(Vorhaben!$I18="",Vorhaben!$C18=""),"",IF(AND(Vorhaben!$I18&lt;=AM$16,OR(Vorhaben!$J18="",Vorhaben!$J18&gt;=AM$15)),IFERROR(LEFT(Vorhaben!$B18,1),"x"),""))</f>
        <v/>
      </c>
      <c r="AN25" s="46" t="str">
        <f>IF(OR(Vorhaben!$I18="",Vorhaben!$C18=""),"",IF(AND(Vorhaben!$I18&lt;=AN$16,OR(Vorhaben!$J18="",Vorhaben!$J18&gt;=AN$15)),IFERROR(LEFT(Vorhaben!$B18,1),"x"),""))</f>
        <v/>
      </c>
      <c r="AO25" s="46" t="str">
        <f>IF(OR(Vorhaben!$I18="",Vorhaben!$C18=""),"",IF(AND(Vorhaben!$I18&lt;=AO$16,OR(Vorhaben!$J18="",Vorhaben!$J18&gt;=AO$15)),IFERROR(LEFT(Vorhaben!$B18,1),"x"),""))</f>
        <v/>
      </c>
      <c r="AP25" s="46" t="str">
        <f>IF(OR(Vorhaben!$I18="",Vorhaben!$C18=""),"",IF(AND(Vorhaben!$I18&lt;=AP$16,OR(Vorhaben!$J18="",Vorhaben!$J18&gt;=AP$15)),IFERROR(LEFT(Vorhaben!$B18,1),"x"),""))</f>
        <v/>
      </c>
      <c r="AQ25" s="46" t="str">
        <f>IF(OR(Vorhaben!$I18="",Vorhaben!$C18=""),"",IF(AND(Vorhaben!$I18&lt;=AQ$16,OR(Vorhaben!$J18="",Vorhaben!$J18&gt;=AQ$15)),IFERROR(LEFT(Vorhaben!$B18,1),"x"),""))</f>
        <v/>
      </c>
      <c r="AR25" s="46" t="str">
        <f>IF(OR(Vorhaben!$I18="",Vorhaben!$C18=""),"",IF(AND(Vorhaben!$I18&lt;=AR$16,OR(Vorhaben!$J18="",Vorhaben!$J18&gt;=AR$15)),IFERROR(LEFT(Vorhaben!$B18,1),"x"),""))</f>
        <v/>
      </c>
      <c r="AS25" s="46" t="str">
        <f>IF(OR(Vorhaben!$I18="",Vorhaben!$C18=""),"",IF(AND(Vorhaben!$I18&lt;=AS$16,OR(Vorhaben!$J18="",Vorhaben!$J18&gt;=AS$15)),IFERROR(LEFT(Vorhaben!$B18,1),"x"),""))</f>
        <v/>
      </c>
      <c r="AT25" s="46" t="str">
        <f>IF(OR(Vorhaben!$I18="",Vorhaben!$C18=""),"",IF(AND(Vorhaben!$I18&lt;=AT$16,OR(Vorhaben!$J18="",Vorhaben!$J18&gt;=AT$15)),IFERROR(LEFT(Vorhaben!$B18,1),"x"),""))</f>
        <v/>
      </c>
    </row>
    <row r="26" spans="1:46" ht="21.75" customHeight="1" x14ac:dyDescent="0.3">
      <c r="A26" s="24" t="str">
        <f>IF(Vorhaben!$C19="","",Vorhaben!$A19)</f>
        <v/>
      </c>
      <c r="B26" s="45" t="str">
        <f>IF(Vorhaben!$C19="","",Vorhaben!$C19)</f>
        <v/>
      </c>
      <c r="C26" s="46" t="str">
        <f>IF(OR(Vorhaben!$I19="",Vorhaben!$C19=""),"",IF(AND(Vorhaben!$I19&lt;=C$16,OR(Vorhaben!$J19="",Vorhaben!$J19&gt;=C$15)),IFERROR(LEFT(Vorhaben!$B19,1),"x"),""))</f>
        <v/>
      </c>
      <c r="D26" s="46" t="str">
        <f>IF(OR(Vorhaben!$I19="",Vorhaben!$C19=""),"",IF(AND(Vorhaben!$I19&lt;=D$16,OR(Vorhaben!$J19="",Vorhaben!$J19&gt;=D$15)),IFERROR(LEFT(Vorhaben!$B19,1),"x"),""))</f>
        <v/>
      </c>
      <c r="E26" s="46" t="str">
        <f>IF(OR(Vorhaben!$I19="",Vorhaben!$C19=""),"",IF(AND(Vorhaben!$I19&lt;=E$16,OR(Vorhaben!$J19="",Vorhaben!$J19&gt;=E$15)),IFERROR(LEFT(Vorhaben!$B19,1),"x"),""))</f>
        <v/>
      </c>
      <c r="F26" s="46" t="str">
        <f>IF(OR(Vorhaben!$I19="",Vorhaben!$C19=""),"",IF(AND(Vorhaben!$I19&lt;=F$16,OR(Vorhaben!$J19="",Vorhaben!$J19&gt;=F$15)),IFERROR(LEFT(Vorhaben!$B19,1),"x"),""))</f>
        <v/>
      </c>
      <c r="G26" s="46" t="str">
        <f>IF(OR(Vorhaben!$I19="",Vorhaben!$C19=""),"",IF(AND(Vorhaben!$I19&lt;=G$16,OR(Vorhaben!$J19="",Vorhaben!$J19&gt;=G$15)),IFERROR(LEFT(Vorhaben!$B19,1),"x"),""))</f>
        <v/>
      </c>
      <c r="H26" s="46" t="str">
        <f>IF(OR(Vorhaben!$I19="",Vorhaben!$C19=""),"",IF(AND(Vorhaben!$I19&lt;=H$16,OR(Vorhaben!$J19="",Vorhaben!$J19&gt;=H$15)),IFERROR(LEFT(Vorhaben!$B19,1),"x"),""))</f>
        <v/>
      </c>
      <c r="I26" s="46" t="str">
        <f>IF(OR(Vorhaben!$I19="",Vorhaben!$C19=""),"",IF(AND(Vorhaben!$I19&lt;=I$16,OR(Vorhaben!$J19="",Vorhaben!$J19&gt;=I$15)),IFERROR(LEFT(Vorhaben!$B19,1),"x"),""))</f>
        <v/>
      </c>
      <c r="J26" s="46" t="str">
        <f>IF(OR(Vorhaben!$I19="",Vorhaben!$C19=""),"",IF(AND(Vorhaben!$I19&lt;=J$16,OR(Vorhaben!$J19="",Vorhaben!$J19&gt;=J$15)),IFERROR(LEFT(Vorhaben!$B19,1),"x"),""))</f>
        <v/>
      </c>
      <c r="K26" s="46" t="str">
        <f>IF(OR(Vorhaben!$I19="",Vorhaben!$C19=""),"",IF(AND(Vorhaben!$I19&lt;=K$16,OR(Vorhaben!$J19="",Vorhaben!$J19&gt;=K$15)),IFERROR(LEFT(Vorhaben!$B19,1),"x"),""))</f>
        <v/>
      </c>
      <c r="L26" s="46" t="str">
        <f>IF(OR(Vorhaben!$I19="",Vorhaben!$C19=""),"",IF(AND(Vorhaben!$I19&lt;=L$16,OR(Vorhaben!$J19="",Vorhaben!$J19&gt;=L$15)),IFERROR(LEFT(Vorhaben!$B19,1),"x"),""))</f>
        <v/>
      </c>
      <c r="M26" s="46" t="str">
        <f>IF(OR(Vorhaben!$I19="",Vorhaben!$C19=""),"",IF(AND(Vorhaben!$I19&lt;=M$16,OR(Vorhaben!$J19="",Vorhaben!$J19&gt;=M$15)),IFERROR(LEFT(Vorhaben!$B19,1),"x"),""))</f>
        <v/>
      </c>
      <c r="N26" s="46" t="str">
        <f>IF(OR(Vorhaben!$I19="",Vorhaben!$C19=""),"",IF(AND(Vorhaben!$I19&lt;=N$16,OR(Vorhaben!$J19="",Vorhaben!$J19&gt;=N$15)),IFERROR(LEFT(Vorhaben!$B19,1),"x"),""))</f>
        <v/>
      </c>
      <c r="O26" s="46" t="str">
        <f>IF(OR(Vorhaben!$I19="",Vorhaben!$C19=""),"",IF(AND(Vorhaben!$I19&lt;=O$16,OR(Vorhaben!$J19="",Vorhaben!$J19&gt;=O$15)),IFERROR(LEFT(Vorhaben!$B19,1),"x"),""))</f>
        <v/>
      </c>
      <c r="P26" s="46" t="str">
        <f>IF(OR(Vorhaben!$I19="",Vorhaben!$C19=""),"",IF(AND(Vorhaben!$I19&lt;=P$16,OR(Vorhaben!$J19="",Vorhaben!$J19&gt;=P$15)),IFERROR(LEFT(Vorhaben!$B19,1),"x"),""))</f>
        <v/>
      </c>
      <c r="Q26" s="46" t="str">
        <f>IF(OR(Vorhaben!$I19="",Vorhaben!$C19=""),"",IF(AND(Vorhaben!$I19&lt;=Q$16,OR(Vorhaben!$J19="",Vorhaben!$J19&gt;=Q$15)),IFERROR(LEFT(Vorhaben!$B19,1),"x"),""))</f>
        <v/>
      </c>
      <c r="R26" s="46" t="str">
        <f>IF(OR(Vorhaben!$I19="",Vorhaben!$C19=""),"",IF(AND(Vorhaben!$I19&lt;=R$16,OR(Vorhaben!$J19="",Vorhaben!$J19&gt;=R$15)),IFERROR(LEFT(Vorhaben!$B19,1),"x"),""))</f>
        <v/>
      </c>
      <c r="S26" s="46" t="str">
        <f>IF(OR(Vorhaben!$I19="",Vorhaben!$C19=""),"",IF(AND(Vorhaben!$I19&lt;=S$16,OR(Vorhaben!$J19="",Vorhaben!$J19&gt;=S$15)),IFERROR(LEFT(Vorhaben!$B19,1),"x"),""))</f>
        <v/>
      </c>
      <c r="T26" s="46" t="str">
        <f>IF(OR(Vorhaben!$I19="",Vorhaben!$C19=""),"",IF(AND(Vorhaben!$I19&lt;=T$16,OR(Vorhaben!$J19="",Vorhaben!$J19&gt;=T$15)),IFERROR(LEFT(Vorhaben!$B19,1),"x"),""))</f>
        <v/>
      </c>
      <c r="U26" s="46" t="str">
        <f>IF(OR(Vorhaben!$I19="",Vorhaben!$C19=""),"",IF(AND(Vorhaben!$I19&lt;=U$16,OR(Vorhaben!$J19="",Vorhaben!$J19&gt;=U$15)),IFERROR(LEFT(Vorhaben!$B19,1),"x"),""))</f>
        <v/>
      </c>
      <c r="V26" s="46" t="str">
        <f>IF(OR(Vorhaben!$I19="",Vorhaben!$C19=""),"",IF(AND(Vorhaben!$I19&lt;=V$16,OR(Vorhaben!$J19="",Vorhaben!$J19&gt;=V$15)),IFERROR(LEFT(Vorhaben!$B19,1),"x"),""))</f>
        <v/>
      </c>
      <c r="W26" s="46" t="str">
        <f>IF(OR(Vorhaben!$I19="",Vorhaben!$C19=""),"",IF(AND(Vorhaben!$I19&lt;=W$16,OR(Vorhaben!$J19="",Vorhaben!$J19&gt;=W$15)),IFERROR(LEFT(Vorhaben!$B19,1),"x"),""))</f>
        <v/>
      </c>
      <c r="X26" s="46" t="str">
        <f>IF(OR(Vorhaben!$I19="",Vorhaben!$C19=""),"",IF(AND(Vorhaben!$I19&lt;=X$16,OR(Vorhaben!$J19="",Vorhaben!$J19&gt;=X$15)),IFERROR(LEFT(Vorhaben!$B19,1),"x"),""))</f>
        <v/>
      </c>
      <c r="Y26" s="46" t="str">
        <f>IF(OR(Vorhaben!$I19="",Vorhaben!$C19=""),"",IF(AND(Vorhaben!$I19&lt;=Y$16,OR(Vorhaben!$J19="",Vorhaben!$J19&gt;=Y$15)),IFERROR(LEFT(Vorhaben!$B19,1),"x"),""))</f>
        <v/>
      </c>
      <c r="Z26" s="46" t="str">
        <f>IF(OR(Vorhaben!$I19="",Vorhaben!$C19=""),"",IF(AND(Vorhaben!$I19&lt;=Z$16,OR(Vorhaben!$J19="",Vorhaben!$J19&gt;=Z$15)),IFERROR(LEFT(Vorhaben!$B19,1),"x"),""))</f>
        <v/>
      </c>
      <c r="AA26" s="46" t="str">
        <f>IF(OR(Vorhaben!$I19="",Vorhaben!$C19=""),"",IF(AND(Vorhaben!$I19&lt;=AA$16,OR(Vorhaben!$J19="",Vorhaben!$J19&gt;=AA$15)),IFERROR(LEFT(Vorhaben!$B19,1),"x"),""))</f>
        <v/>
      </c>
      <c r="AB26" s="46" t="str">
        <f>IF(OR(Vorhaben!$I19="",Vorhaben!$C19=""),"",IF(AND(Vorhaben!$I19&lt;=AB$16,OR(Vorhaben!$J19="",Vorhaben!$J19&gt;=AB$15)),IFERROR(LEFT(Vorhaben!$B19,1),"x"),""))</f>
        <v/>
      </c>
      <c r="AC26" s="46" t="str">
        <f>IF(OR(Vorhaben!$I19="",Vorhaben!$C19=""),"",IF(AND(Vorhaben!$I19&lt;=AC$16,OR(Vorhaben!$J19="",Vorhaben!$J19&gt;=AC$15)),IFERROR(LEFT(Vorhaben!$B19,1),"x"),""))</f>
        <v/>
      </c>
      <c r="AD26" s="46" t="str">
        <f>IF(OR(Vorhaben!$I19="",Vorhaben!$C19=""),"",IF(AND(Vorhaben!$I19&lt;=AD$16,OR(Vorhaben!$J19="",Vorhaben!$J19&gt;=AD$15)),IFERROR(LEFT(Vorhaben!$B19,1),"x"),""))</f>
        <v/>
      </c>
      <c r="AE26" s="46" t="str">
        <f>IF(OR(Vorhaben!$I19="",Vorhaben!$C19=""),"",IF(AND(Vorhaben!$I19&lt;=AE$16,OR(Vorhaben!$J19="",Vorhaben!$J19&gt;=AE$15)),IFERROR(LEFT(Vorhaben!$B19,1),"x"),""))</f>
        <v/>
      </c>
      <c r="AF26" s="46" t="str">
        <f>IF(OR(Vorhaben!$I19="",Vorhaben!$C19=""),"",IF(AND(Vorhaben!$I19&lt;=AF$16,OR(Vorhaben!$J19="",Vorhaben!$J19&gt;=AF$15)),IFERROR(LEFT(Vorhaben!$B19,1),"x"),""))</f>
        <v/>
      </c>
      <c r="AG26" s="46" t="str">
        <f>IF(OR(Vorhaben!$I19="",Vorhaben!$C19=""),"",IF(AND(Vorhaben!$I19&lt;=AG$16,OR(Vorhaben!$J19="",Vorhaben!$J19&gt;=AG$15)),IFERROR(LEFT(Vorhaben!$B19,1),"x"),""))</f>
        <v/>
      </c>
      <c r="AH26" s="46" t="str">
        <f>IF(OR(Vorhaben!$I19="",Vorhaben!$C19=""),"",IF(AND(Vorhaben!$I19&lt;=AH$16,OR(Vorhaben!$J19="",Vorhaben!$J19&gt;=AH$15)),IFERROR(LEFT(Vorhaben!$B19,1),"x"),""))</f>
        <v/>
      </c>
      <c r="AI26" s="46" t="str">
        <f>IF(OR(Vorhaben!$I19="",Vorhaben!$C19=""),"",IF(AND(Vorhaben!$I19&lt;=AI$16,OR(Vorhaben!$J19="",Vorhaben!$J19&gt;=AI$15)),IFERROR(LEFT(Vorhaben!$B19,1),"x"),""))</f>
        <v/>
      </c>
      <c r="AJ26" s="46" t="str">
        <f>IF(OR(Vorhaben!$I19="",Vorhaben!$C19=""),"",IF(AND(Vorhaben!$I19&lt;=AJ$16,OR(Vorhaben!$J19="",Vorhaben!$J19&gt;=AJ$15)),IFERROR(LEFT(Vorhaben!$B19,1),"x"),""))</f>
        <v/>
      </c>
      <c r="AK26" s="46" t="str">
        <f>IF(OR(Vorhaben!$I19="",Vorhaben!$C19=""),"",IF(AND(Vorhaben!$I19&lt;=AK$16,OR(Vorhaben!$J19="",Vorhaben!$J19&gt;=AK$15)),IFERROR(LEFT(Vorhaben!$B19,1),"x"),""))</f>
        <v/>
      </c>
      <c r="AL26" s="46" t="str">
        <f>IF(OR(Vorhaben!$I19="",Vorhaben!$C19=""),"",IF(AND(Vorhaben!$I19&lt;=AL$16,OR(Vorhaben!$J19="",Vorhaben!$J19&gt;=AL$15)),IFERROR(LEFT(Vorhaben!$B19,1),"x"),""))</f>
        <v/>
      </c>
      <c r="AM26" s="46" t="str">
        <f>IF(OR(Vorhaben!$I19="",Vorhaben!$C19=""),"",IF(AND(Vorhaben!$I19&lt;=AM$16,OR(Vorhaben!$J19="",Vorhaben!$J19&gt;=AM$15)),IFERROR(LEFT(Vorhaben!$B19,1),"x"),""))</f>
        <v/>
      </c>
      <c r="AN26" s="46" t="str">
        <f>IF(OR(Vorhaben!$I19="",Vorhaben!$C19=""),"",IF(AND(Vorhaben!$I19&lt;=AN$16,OR(Vorhaben!$J19="",Vorhaben!$J19&gt;=AN$15)),IFERROR(LEFT(Vorhaben!$B19,1),"x"),""))</f>
        <v/>
      </c>
      <c r="AO26" s="46" t="str">
        <f>IF(OR(Vorhaben!$I19="",Vorhaben!$C19=""),"",IF(AND(Vorhaben!$I19&lt;=AO$16,OR(Vorhaben!$J19="",Vorhaben!$J19&gt;=AO$15)),IFERROR(LEFT(Vorhaben!$B19,1),"x"),""))</f>
        <v/>
      </c>
      <c r="AP26" s="46" t="str">
        <f>IF(OR(Vorhaben!$I19="",Vorhaben!$C19=""),"",IF(AND(Vorhaben!$I19&lt;=AP$16,OR(Vorhaben!$J19="",Vorhaben!$J19&gt;=AP$15)),IFERROR(LEFT(Vorhaben!$B19,1),"x"),""))</f>
        <v/>
      </c>
      <c r="AQ26" s="46" t="str">
        <f>IF(OR(Vorhaben!$I19="",Vorhaben!$C19=""),"",IF(AND(Vorhaben!$I19&lt;=AQ$16,OR(Vorhaben!$J19="",Vorhaben!$J19&gt;=AQ$15)),IFERROR(LEFT(Vorhaben!$B19,1),"x"),""))</f>
        <v/>
      </c>
      <c r="AR26" s="46" t="str">
        <f>IF(OR(Vorhaben!$I19="",Vorhaben!$C19=""),"",IF(AND(Vorhaben!$I19&lt;=AR$16,OR(Vorhaben!$J19="",Vorhaben!$J19&gt;=AR$15)),IFERROR(LEFT(Vorhaben!$B19,1),"x"),""))</f>
        <v/>
      </c>
      <c r="AS26" s="46" t="str">
        <f>IF(OR(Vorhaben!$I19="",Vorhaben!$C19=""),"",IF(AND(Vorhaben!$I19&lt;=AS$16,OR(Vorhaben!$J19="",Vorhaben!$J19&gt;=AS$15)),IFERROR(LEFT(Vorhaben!$B19,1),"x"),""))</f>
        <v/>
      </c>
      <c r="AT26" s="46" t="str">
        <f>IF(OR(Vorhaben!$I19="",Vorhaben!$C19=""),"",IF(AND(Vorhaben!$I19&lt;=AT$16,OR(Vorhaben!$J19="",Vorhaben!$J19&gt;=AT$15)),IFERROR(LEFT(Vorhaben!$B19,1),"x"),""))</f>
        <v/>
      </c>
    </row>
    <row r="27" spans="1:46" ht="21.75" customHeight="1" x14ac:dyDescent="0.3">
      <c r="A27" s="24" t="str">
        <f>IF(Vorhaben!$C20="","",Vorhaben!$A20)</f>
        <v/>
      </c>
      <c r="B27" s="45" t="str">
        <f>IF(Vorhaben!$C20="","",Vorhaben!$C20)</f>
        <v/>
      </c>
      <c r="C27" s="46" t="str">
        <f>IF(OR(Vorhaben!$I20="",Vorhaben!$C20=""),"",IF(AND(Vorhaben!$I20&lt;=C$16,OR(Vorhaben!$J20="",Vorhaben!$J20&gt;=C$15)),IFERROR(LEFT(Vorhaben!$B20,1),"x"),""))</f>
        <v/>
      </c>
      <c r="D27" s="46" t="str">
        <f>IF(OR(Vorhaben!$I20="",Vorhaben!$C20=""),"",IF(AND(Vorhaben!$I20&lt;=D$16,OR(Vorhaben!$J20="",Vorhaben!$J20&gt;=D$15)),IFERROR(LEFT(Vorhaben!$B20,1),"x"),""))</f>
        <v/>
      </c>
      <c r="E27" s="46" t="str">
        <f>IF(OR(Vorhaben!$I20="",Vorhaben!$C20=""),"",IF(AND(Vorhaben!$I20&lt;=E$16,OR(Vorhaben!$J20="",Vorhaben!$J20&gt;=E$15)),IFERROR(LEFT(Vorhaben!$B20,1),"x"),""))</f>
        <v/>
      </c>
      <c r="F27" s="46" t="str">
        <f>IF(OR(Vorhaben!$I20="",Vorhaben!$C20=""),"",IF(AND(Vorhaben!$I20&lt;=F$16,OR(Vorhaben!$J20="",Vorhaben!$J20&gt;=F$15)),IFERROR(LEFT(Vorhaben!$B20,1),"x"),""))</f>
        <v/>
      </c>
      <c r="G27" s="46" t="str">
        <f>IF(OR(Vorhaben!$I20="",Vorhaben!$C20=""),"",IF(AND(Vorhaben!$I20&lt;=G$16,OR(Vorhaben!$J20="",Vorhaben!$J20&gt;=G$15)),IFERROR(LEFT(Vorhaben!$B20,1),"x"),""))</f>
        <v/>
      </c>
      <c r="H27" s="46" t="str">
        <f>IF(OR(Vorhaben!$I20="",Vorhaben!$C20=""),"",IF(AND(Vorhaben!$I20&lt;=H$16,OR(Vorhaben!$J20="",Vorhaben!$J20&gt;=H$15)),IFERROR(LEFT(Vorhaben!$B20,1),"x"),""))</f>
        <v/>
      </c>
      <c r="I27" s="46" t="str">
        <f>IF(OR(Vorhaben!$I20="",Vorhaben!$C20=""),"",IF(AND(Vorhaben!$I20&lt;=I$16,OR(Vorhaben!$J20="",Vorhaben!$J20&gt;=I$15)),IFERROR(LEFT(Vorhaben!$B20,1),"x"),""))</f>
        <v/>
      </c>
      <c r="J27" s="46" t="str">
        <f>IF(OR(Vorhaben!$I20="",Vorhaben!$C20=""),"",IF(AND(Vorhaben!$I20&lt;=J$16,OR(Vorhaben!$J20="",Vorhaben!$J20&gt;=J$15)),IFERROR(LEFT(Vorhaben!$B20,1),"x"),""))</f>
        <v/>
      </c>
      <c r="K27" s="46" t="str">
        <f>IF(OR(Vorhaben!$I20="",Vorhaben!$C20=""),"",IF(AND(Vorhaben!$I20&lt;=K$16,OR(Vorhaben!$J20="",Vorhaben!$J20&gt;=K$15)),IFERROR(LEFT(Vorhaben!$B20,1),"x"),""))</f>
        <v/>
      </c>
      <c r="L27" s="46" t="str">
        <f>IF(OR(Vorhaben!$I20="",Vorhaben!$C20=""),"",IF(AND(Vorhaben!$I20&lt;=L$16,OR(Vorhaben!$J20="",Vorhaben!$J20&gt;=L$15)),IFERROR(LEFT(Vorhaben!$B20,1),"x"),""))</f>
        <v/>
      </c>
      <c r="M27" s="46" t="str">
        <f>IF(OR(Vorhaben!$I20="",Vorhaben!$C20=""),"",IF(AND(Vorhaben!$I20&lt;=M$16,OR(Vorhaben!$J20="",Vorhaben!$J20&gt;=M$15)),IFERROR(LEFT(Vorhaben!$B20,1),"x"),""))</f>
        <v/>
      </c>
      <c r="N27" s="46" t="str">
        <f>IF(OR(Vorhaben!$I20="",Vorhaben!$C20=""),"",IF(AND(Vorhaben!$I20&lt;=N$16,OR(Vorhaben!$J20="",Vorhaben!$J20&gt;=N$15)),IFERROR(LEFT(Vorhaben!$B20,1),"x"),""))</f>
        <v/>
      </c>
      <c r="O27" s="46" t="str">
        <f>IF(OR(Vorhaben!$I20="",Vorhaben!$C20=""),"",IF(AND(Vorhaben!$I20&lt;=O$16,OR(Vorhaben!$J20="",Vorhaben!$J20&gt;=O$15)),IFERROR(LEFT(Vorhaben!$B20,1),"x"),""))</f>
        <v/>
      </c>
      <c r="P27" s="46" t="str">
        <f>IF(OR(Vorhaben!$I20="",Vorhaben!$C20=""),"",IF(AND(Vorhaben!$I20&lt;=P$16,OR(Vorhaben!$J20="",Vorhaben!$J20&gt;=P$15)),IFERROR(LEFT(Vorhaben!$B20,1),"x"),""))</f>
        <v/>
      </c>
      <c r="Q27" s="46" t="str">
        <f>IF(OR(Vorhaben!$I20="",Vorhaben!$C20=""),"",IF(AND(Vorhaben!$I20&lt;=Q$16,OR(Vorhaben!$J20="",Vorhaben!$J20&gt;=Q$15)),IFERROR(LEFT(Vorhaben!$B20,1),"x"),""))</f>
        <v/>
      </c>
      <c r="R27" s="46" t="str">
        <f>IF(OR(Vorhaben!$I20="",Vorhaben!$C20=""),"",IF(AND(Vorhaben!$I20&lt;=R$16,OR(Vorhaben!$J20="",Vorhaben!$J20&gt;=R$15)),IFERROR(LEFT(Vorhaben!$B20,1),"x"),""))</f>
        <v/>
      </c>
      <c r="S27" s="46" t="str">
        <f>IF(OR(Vorhaben!$I20="",Vorhaben!$C20=""),"",IF(AND(Vorhaben!$I20&lt;=S$16,OR(Vorhaben!$J20="",Vorhaben!$J20&gt;=S$15)),IFERROR(LEFT(Vorhaben!$B20,1),"x"),""))</f>
        <v/>
      </c>
      <c r="T27" s="46" t="str">
        <f>IF(OR(Vorhaben!$I20="",Vorhaben!$C20=""),"",IF(AND(Vorhaben!$I20&lt;=T$16,OR(Vorhaben!$J20="",Vorhaben!$J20&gt;=T$15)),IFERROR(LEFT(Vorhaben!$B20,1),"x"),""))</f>
        <v/>
      </c>
      <c r="U27" s="46" t="str">
        <f>IF(OR(Vorhaben!$I20="",Vorhaben!$C20=""),"",IF(AND(Vorhaben!$I20&lt;=U$16,OR(Vorhaben!$J20="",Vorhaben!$J20&gt;=U$15)),IFERROR(LEFT(Vorhaben!$B20,1),"x"),""))</f>
        <v/>
      </c>
      <c r="V27" s="46" t="str">
        <f>IF(OR(Vorhaben!$I20="",Vorhaben!$C20=""),"",IF(AND(Vorhaben!$I20&lt;=V$16,OR(Vorhaben!$J20="",Vorhaben!$J20&gt;=V$15)),IFERROR(LEFT(Vorhaben!$B20,1),"x"),""))</f>
        <v/>
      </c>
      <c r="W27" s="46" t="str">
        <f>IF(OR(Vorhaben!$I20="",Vorhaben!$C20=""),"",IF(AND(Vorhaben!$I20&lt;=W$16,OR(Vorhaben!$J20="",Vorhaben!$J20&gt;=W$15)),IFERROR(LEFT(Vorhaben!$B20,1),"x"),""))</f>
        <v/>
      </c>
      <c r="X27" s="46" t="str">
        <f>IF(OR(Vorhaben!$I20="",Vorhaben!$C20=""),"",IF(AND(Vorhaben!$I20&lt;=X$16,OR(Vorhaben!$J20="",Vorhaben!$J20&gt;=X$15)),IFERROR(LEFT(Vorhaben!$B20,1),"x"),""))</f>
        <v/>
      </c>
      <c r="Y27" s="46" t="str">
        <f>IF(OR(Vorhaben!$I20="",Vorhaben!$C20=""),"",IF(AND(Vorhaben!$I20&lt;=Y$16,OR(Vorhaben!$J20="",Vorhaben!$J20&gt;=Y$15)),IFERROR(LEFT(Vorhaben!$B20,1),"x"),""))</f>
        <v/>
      </c>
      <c r="Z27" s="46" t="str">
        <f>IF(OR(Vorhaben!$I20="",Vorhaben!$C20=""),"",IF(AND(Vorhaben!$I20&lt;=Z$16,OR(Vorhaben!$J20="",Vorhaben!$J20&gt;=Z$15)),IFERROR(LEFT(Vorhaben!$B20,1),"x"),""))</f>
        <v/>
      </c>
      <c r="AA27" s="46" t="str">
        <f>IF(OR(Vorhaben!$I20="",Vorhaben!$C20=""),"",IF(AND(Vorhaben!$I20&lt;=AA$16,OR(Vorhaben!$J20="",Vorhaben!$J20&gt;=AA$15)),IFERROR(LEFT(Vorhaben!$B20,1),"x"),""))</f>
        <v/>
      </c>
      <c r="AB27" s="46" t="str">
        <f>IF(OR(Vorhaben!$I20="",Vorhaben!$C20=""),"",IF(AND(Vorhaben!$I20&lt;=AB$16,OR(Vorhaben!$J20="",Vorhaben!$J20&gt;=AB$15)),IFERROR(LEFT(Vorhaben!$B20,1),"x"),""))</f>
        <v/>
      </c>
      <c r="AC27" s="46" t="str">
        <f>IF(OR(Vorhaben!$I20="",Vorhaben!$C20=""),"",IF(AND(Vorhaben!$I20&lt;=AC$16,OR(Vorhaben!$J20="",Vorhaben!$J20&gt;=AC$15)),IFERROR(LEFT(Vorhaben!$B20,1),"x"),""))</f>
        <v/>
      </c>
      <c r="AD27" s="46" t="str">
        <f>IF(OR(Vorhaben!$I20="",Vorhaben!$C20=""),"",IF(AND(Vorhaben!$I20&lt;=AD$16,OR(Vorhaben!$J20="",Vorhaben!$J20&gt;=AD$15)),IFERROR(LEFT(Vorhaben!$B20,1),"x"),""))</f>
        <v/>
      </c>
      <c r="AE27" s="46" t="str">
        <f>IF(OR(Vorhaben!$I20="",Vorhaben!$C20=""),"",IF(AND(Vorhaben!$I20&lt;=AE$16,OR(Vorhaben!$J20="",Vorhaben!$J20&gt;=AE$15)),IFERROR(LEFT(Vorhaben!$B20,1),"x"),""))</f>
        <v/>
      </c>
      <c r="AF27" s="46" t="str">
        <f>IF(OR(Vorhaben!$I20="",Vorhaben!$C20=""),"",IF(AND(Vorhaben!$I20&lt;=AF$16,OR(Vorhaben!$J20="",Vorhaben!$J20&gt;=AF$15)),IFERROR(LEFT(Vorhaben!$B20,1),"x"),""))</f>
        <v/>
      </c>
      <c r="AG27" s="46" t="str">
        <f>IF(OR(Vorhaben!$I20="",Vorhaben!$C20=""),"",IF(AND(Vorhaben!$I20&lt;=AG$16,OR(Vorhaben!$J20="",Vorhaben!$J20&gt;=AG$15)),IFERROR(LEFT(Vorhaben!$B20,1),"x"),""))</f>
        <v/>
      </c>
      <c r="AH27" s="46" t="str">
        <f>IF(OR(Vorhaben!$I20="",Vorhaben!$C20=""),"",IF(AND(Vorhaben!$I20&lt;=AH$16,OR(Vorhaben!$J20="",Vorhaben!$J20&gt;=AH$15)),IFERROR(LEFT(Vorhaben!$B20,1),"x"),""))</f>
        <v/>
      </c>
      <c r="AI27" s="46" t="str">
        <f>IF(OR(Vorhaben!$I20="",Vorhaben!$C20=""),"",IF(AND(Vorhaben!$I20&lt;=AI$16,OR(Vorhaben!$J20="",Vorhaben!$J20&gt;=AI$15)),IFERROR(LEFT(Vorhaben!$B20,1),"x"),""))</f>
        <v/>
      </c>
      <c r="AJ27" s="46" t="str">
        <f>IF(OR(Vorhaben!$I20="",Vorhaben!$C20=""),"",IF(AND(Vorhaben!$I20&lt;=AJ$16,OR(Vorhaben!$J20="",Vorhaben!$J20&gt;=AJ$15)),IFERROR(LEFT(Vorhaben!$B20,1),"x"),""))</f>
        <v/>
      </c>
      <c r="AK27" s="46" t="str">
        <f>IF(OR(Vorhaben!$I20="",Vorhaben!$C20=""),"",IF(AND(Vorhaben!$I20&lt;=AK$16,OR(Vorhaben!$J20="",Vorhaben!$J20&gt;=AK$15)),IFERROR(LEFT(Vorhaben!$B20,1),"x"),""))</f>
        <v/>
      </c>
      <c r="AL27" s="46" t="str">
        <f>IF(OR(Vorhaben!$I20="",Vorhaben!$C20=""),"",IF(AND(Vorhaben!$I20&lt;=AL$16,OR(Vorhaben!$J20="",Vorhaben!$J20&gt;=AL$15)),IFERROR(LEFT(Vorhaben!$B20,1),"x"),""))</f>
        <v/>
      </c>
      <c r="AM27" s="46" t="str">
        <f>IF(OR(Vorhaben!$I20="",Vorhaben!$C20=""),"",IF(AND(Vorhaben!$I20&lt;=AM$16,OR(Vorhaben!$J20="",Vorhaben!$J20&gt;=AM$15)),IFERROR(LEFT(Vorhaben!$B20,1),"x"),""))</f>
        <v/>
      </c>
      <c r="AN27" s="46" t="str">
        <f>IF(OR(Vorhaben!$I20="",Vorhaben!$C20=""),"",IF(AND(Vorhaben!$I20&lt;=AN$16,OR(Vorhaben!$J20="",Vorhaben!$J20&gt;=AN$15)),IFERROR(LEFT(Vorhaben!$B20,1),"x"),""))</f>
        <v/>
      </c>
      <c r="AO27" s="46" t="str">
        <f>IF(OR(Vorhaben!$I20="",Vorhaben!$C20=""),"",IF(AND(Vorhaben!$I20&lt;=AO$16,OR(Vorhaben!$J20="",Vorhaben!$J20&gt;=AO$15)),IFERROR(LEFT(Vorhaben!$B20,1),"x"),""))</f>
        <v/>
      </c>
      <c r="AP27" s="46" t="str">
        <f>IF(OR(Vorhaben!$I20="",Vorhaben!$C20=""),"",IF(AND(Vorhaben!$I20&lt;=AP$16,OR(Vorhaben!$J20="",Vorhaben!$J20&gt;=AP$15)),IFERROR(LEFT(Vorhaben!$B20,1),"x"),""))</f>
        <v/>
      </c>
      <c r="AQ27" s="46" t="str">
        <f>IF(OR(Vorhaben!$I20="",Vorhaben!$C20=""),"",IF(AND(Vorhaben!$I20&lt;=AQ$16,OR(Vorhaben!$J20="",Vorhaben!$J20&gt;=AQ$15)),IFERROR(LEFT(Vorhaben!$B20,1),"x"),""))</f>
        <v/>
      </c>
      <c r="AR27" s="46" t="str">
        <f>IF(OR(Vorhaben!$I20="",Vorhaben!$C20=""),"",IF(AND(Vorhaben!$I20&lt;=AR$16,OR(Vorhaben!$J20="",Vorhaben!$J20&gt;=AR$15)),IFERROR(LEFT(Vorhaben!$B20,1),"x"),""))</f>
        <v/>
      </c>
      <c r="AS27" s="46" t="str">
        <f>IF(OR(Vorhaben!$I20="",Vorhaben!$C20=""),"",IF(AND(Vorhaben!$I20&lt;=AS$16,OR(Vorhaben!$J20="",Vorhaben!$J20&gt;=AS$15)),IFERROR(LEFT(Vorhaben!$B20,1),"x"),""))</f>
        <v/>
      </c>
      <c r="AT27" s="46" t="str">
        <f>IF(OR(Vorhaben!$I20="",Vorhaben!$C20=""),"",IF(AND(Vorhaben!$I20&lt;=AT$16,OR(Vorhaben!$J20="",Vorhaben!$J20&gt;=AT$15)),IFERROR(LEFT(Vorhaben!$B20,1),"x"),""))</f>
        <v/>
      </c>
    </row>
    <row r="28" spans="1:46" ht="21.75" customHeight="1" x14ac:dyDescent="0.3">
      <c r="A28" s="24" t="str">
        <f>IF(Vorhaben!$C21="","",Vorhaben!$A21)</f>
        <v/>
      </c>
      <c r="B28" s="45" t="str">
        <f>IF(Vorhaben!$C21="","",Vorhaben!$C21)</f>
        <v/>
      </c>
      <c r="C28" s="46" t="str">
        <f>IF(OR(Vorhaben!$I21="",Vorhaben!$C21=""),"",IF(AND(Vorhaben!$I21&lt;=C$16,OR(Vorhaben!$J21="",Vorhaben!$J21&gt;=C$15)),IFERROR(LEFT(Vorhaben!$B21,1),"x"),""))</f>
        <v/>
      </c>
      <c r="D28" s="46" t="str">
        <f>IF(OR(Vorhaben!$I21="",Vorhaben!$C21=""),"",IF(AND(Vorhaben!$I21&lt;=D$16,OR(Vorhaben!$J21="",Vorhaben!$J21&gt;=D$15)),IFERROR(LEFT(Vorhaben!$B21,1),"x"),""))</f>
        <v/>
      </c>
      <c r="E28" s="46" t="str">
        <f>IF(OR(Vorhaben!$I21="",Vorhaben!$C21=""),"",IF(AND(Vorhaben!$I21&lt;=E$16,OR(Vorhaben!$J21="",Vorhaben!$J21&gt;=E$15)),IFERROR(LEFT(Vorhaben!$B21,1),"x"),""))</f>
        <v/>
      </c>
      <c r="F28" s="46" t="str">
        <f>IF(OR(Vorhaben!$I21="",Vorhaben!$C21=""),"",IF(AND(Vorhaben!$I21&lt;=F$16,OR(Vorhaben!$J21="",Vorhaben!$J21&gt;=F$15)),IFERROR(LEFT(Vorhaben!$B21,1),"x"),""))</f>
        <v/>
      </c>
      <c r="G28" s="46" t="str">
        <f>IF(OR(Vorhaben!$I21="",Vorhaben!$C21=""),"",IF(AND(Vorhaben!$I21&lt;=G$16,OR(Vorhaben!$J21="",Vorhaben!$J21&gt;=G$15)),IFERROR(LEFT(Vorhaben!$B21,1),"x"),""))</f>
        <v/>
      </c>
      <c r="H28" s="46" t="str">
        <f>IF(OR(Vorhaben!$I21="",Vorhaben!$C21=""),"",IF(AND(Vorhaben!$I21&lt;=H$16,OR(Vorhaben!$J21="",Vorhaben!$J21&gt;=H$15)),IFERROR(LEFT(Vorhaben!$B21,1),"x"),""))</f>
        <v/>
      </c>
      <c r="I28" s="46" t="str">
        <f>IF(OR(Vorhaben!$I21="",Vorhaben!$C21=""),"",IF(AND(Vorhaben!$I21&lt;=I$16,OR(Vorhaben!$J21="",Vorhaben!$J21&gt;=I$15)),IFERROR(LEFT(Vorhaben!$B21,1),"x"),""))</f>
        <v/>
      </c>
      <c r="J28" s="46" t="str">
        <f>IF(OR(Vorhaben!$I21="",Vorhaben!$C21=""),"",IF(AND(Vorhaben!$I21&lt;=J$16,OR(Vorhaben!$J21="",Vorhaben!$J21&gt;=J$15)),IFERROR(LEFT(Vorhaben!$B21,1),"x"),""))</f>
        <v/>
      </c>
      <c r="K28" s="46" t="str">
        <f>IF(OR(Vorhaben!$I21="",Vorhaben!$C21=""),"",IF(AND(Vorhaben!$I21&lt;=K$16,OR(Vorhaben!$J21="",Vorhaben!$J21&gt;=K$15)),IFERROR(LEFT(Vorhaben!$B21,1),"x"),""))</f>
        <v/>
      </c>
      <c r="L28" s="46" t="str">
        <f>IF(OR(Vorhaben!$I21="",Vorhaben!$C21=""),"",IF(AND(Vorhaben!$I21&lt;=L$16,OR(Vorhaben!$J21="",Vorhaben!$J21&gt;=L$15)),IFERROR(LEFT(Vorhaben!$B21,1),"x"),""))</f>
        <v/>
      </c>
      <c r="M28" s="46" t="str">
        <f>IF(OR(Vorhaben!$I21="",Vorhaben!$C21=""),"",IF(AND(Vorhaben!$I21&lt;=M$16,OR(Vorhaben!$J21="",Vorhaben!$J21&gt;=M$15)),IFERROR(LEFT(Vorhaben!$B21,1),"x"),""))</f>
        <v/>
      </c>
      <c r="N28" s="46" t="str">
        <f>IF(OR(Vorhaben!$I21="",Vorhaben!$C21=""),"",IF(AND(Vorhaben!$I21&lt;=N$16,OR(Vorhaben!$J21="",Vorhaben!$J21&gt;=N$15)),IFERROR(LEFT(Vorhaben!$B21,1),"x"),""))</f>
        <v/>
      </c>
      <c r="O28" s="46" t="str">
        <f>IF(OR(Vorhaben!$I21="",Vorhaben!$C21=""),"",IF(AND(Vorhaben!$I21&lt;=O$16,OR(Vorhaben!$J21="",Vorhaben!$J21&gt;=O$15)),IFERROR(LEFT(Vorhaben!$B21,1),"x"),""))</f>
        <v/>
      </c>
      <c r="P28" s="46" t="str">
        <f>IF(OR(Vorhaben!$I21="",Vorhaben!$C21=""),"",IF(AND(Vorhaben!$I21&lt;=P$16,OR(Vorhaben!$J21="",Vorhaben!$J21&gt;=P$15)),IFERROR(LEFT(Vorhaben!$B21,1),"x"),""))</f>
        <v/>
      </c>
      <c r="Q28" s="46" t="str">
        <f>IF(OR(Vorhaben!$I21="",Vorhaben!$C21=""),"",IF(AND(Vorhaben!$I21&lt;=Q$16,OR(Vorhaben!$J21="",Vorhaben!$J21&gt;=Q$15)),IFERROR(LEFT(Vorhaben!$B21,1),"x"),""))</f>
        <v/>
      </c>
      <c r="R28" s="46" t="str">
        <f>IF(OR(Vorhaben!$I21="",Vorhaben!$C21=""),"",IF(AND(Vorhaben!$I21&lt;=R$16,OR(Vorhaben!$J21="",Vorhaben!$J21&gt;=R$15)),IFERROR(LEFT(Vorhaben!$B21,1),"x"),""))</f>
        <v/>
      </c>
      <c r="S28" s="46" t="str">
        <f>IF(OR(Vorhaben!$I21="",Vorhaben!$C21=""),"",IF(AND(Vorhaben!$I21&lt;=S$16,OR(Vorhaben!$J21="",Vorhaben!$J21&gt;=S$15)),IFERROR(LEFT(Vorhaben!$B21,1),"x"),""))</f>
        <v/>
      </c>
      <c r="T28" s="46" t="str">
        <f>IF(OR(Vorhaben!$I21="",Vorhaben!$C21=""),"",IF(AND(Vorhaben!$I21&lt;=T$16,OR(Vorhaben!$J21="",Vorhaben!$J21&gt;=T$15)),IFERROR(LEFT(Vorhaben!$B21,1),"x"),""))</f>
        <v/>
      </c>
      <c r="U28" s="46" t="str">
        <f>IF(OR(Vorhaben!$I21="",Vorhaben!$C21=""),"",IF(AND(Vorhaben!$I21&lt;=U$16,OR(Vorhaben!$J21="",Vorhaben!$J21&gt;=U$15)),IFERROR(LEFT(Vorhaben!$B21,1),"x"),""))</f>
        <v/>
      </c>
      <c r="V28" s="46" t="str">
        <f>IF(OR(Vorhaben!$I21="",Vorhaben!$C21=""),"",IF(AND(Vorhaben!$I21&lt;=V$16,OR(Vorhaben!$J21="",Vorhaben!$J21&gt;=V$15)),IFERROR(LEFT(Vorhaben!$B21,1),"x"),""))</f>
        <v/>
      </c>
      <c r="W28" s="46" t="str">
        <f>IF(OR(Vorhaben!$I21="",Vorhaben!$C21=""),"",IF(AND(Vorhaben!$I21&lt;=W$16,OR(Vorhaben!$J21="",Vorhaben!$J21&gt;=W$15)),IFERROR(LEFT(Vorhaben!$B21,1),"x"),""))</f>
        <v/>
      </c>
      <c r="X28" s="46" t="str">
        <f>IF(OR(Vorhaben!$I21="",Vorhaben!$C21=""),"",IF(AND(Vorhaben!$I21&lt;=X$16,OR(Vorhaben!$J21="",Vorhaben!$J21&gt;=X$15)),IFERROR(LEFT(Vorhaben!$B21,1),"x"),""))</f>
        <v/>
      </c>
      <c r="Y28" s="46" t="str">
        <f>IF(OR(Vorhaben!$I21="",Vorhaben!$C21=""),"",IF(AND(Vorhaben!$I21&lt;=Y$16,OR(Vorhaben!$J21="",Vorhaben!$J21&gt;=Y$15)),IFERROR(LEFT(Vorhaben!$B21,1),"x"),""))</f>
        <v/>
      </c>
      <c r="Z28" s="46" t="str">
        <f>IF(OR(Vorhaben!$I21="",Vorhaben!$C21=""),"",IF(AND(Vorhaben!$I21&lt;=Z$16,OR(Vorhaben!$J21="",Vorhaben!$J21&gt;=Z$15)),IFERROR(LEFT(Vorhaben!$B21,1),"x"),""))</f>
        <v/>
      </c>
      <c r="AA28" s="46" t="str">
        <f>IF(OR(Vorhaben!$I21="",Vorhaben!$C21=""),"",IF(AND(Vorhaben!$I21&lt;=AA$16,OR(Vorhaben!$J21="",Vorhaben!$J21&gt;=AA$15)),IFERROR(LEFT(Vorhaben!$B21,1),"x"),""))</f>
        <v/>
      </c>
      <c r="AB28" s="46" t="str">
        <f>IF(OR(Vorhaben!$I21="",Vorhaben!$C21=""),"",IF(AND(Vorhaben!$I21&lt;=AB$16,OR(Vorhaben!$J21="",Vorhaben!$J21&gt;=AB$15)),IFERROR(LEFT(Vorhaben!$B21,1),"x"),""))</f>
        <v/>
      </c>
      <c r="AC28" s="46" t="str">
        <f>IF(OR(Vorhaben!$I21="",Vorhaben!$C21=""),"",IF(AND(Vorhaben!$I21&lt;=AC$16,OR(Vorhaben!$J21="",Vorhaben!$J21&gt;=AC$15)),IFERROR(LEFT(Vorhaben!$B21,1),"x"),""))</f>
        <v/>
      </c>
      <c r="AD28" s="46" t="str">
        <f>IF(OR(Vorhaben!$I21="",Vorhaben!$C21=""),"",IF(AND(Vorhaben!$I21&lt;=AD$16,OR(Vorhaben!$J21="",Vorhaben!$J21&gt;=AD$15)),IFERROR(LEFT(Vorhaben!$B21,1),"x"),""))</f>
        <v/>
      </c>
      <c r="AE28" s="46" t="str">
        <f>IF(OR(Vorhaben!$I21="",Vorhaben!$C21=""),"",IF(AND(Vorhaben!$I21&lt;=AE$16,OR(Vorhaben!$J21="",Vorhaben!$J21&gt;=AE$15)),IFERROR(LEFT(Vorhaben!$B21,1),"x"),""))</f>
        <v/>
      </c>
      <c r="AF28" s="46" t="str">
        <f>IF(OR(Vorhaben!$I21="",Vorhaben!$C21=""),"",IF(AND(Vorhaben!$I21&lt;=AF$16,OR(Vorhaben!$J21="",Vorhaben!$J21&gt;=AF$15)),IFERROR(LEFT(Vorhaben!$B21,1),"x"),""))</f>
        <v/>
      </c>
      <c r="AG28" s="46" t="str">
        <f>IF(OR(Vorhaben!$I21="",Vorhaben!$C21=""),"",IF(AND(Vorhaben!$I21&lt;=AG$16,OR(Vorhaben!$J21="",Vorhaben!$J21&gt;=AG$15)),IFERROR(LEFT(Vorhaben!$B21,1),"x"),""))</f>
        <v/>
      </c>
      <c r="AH28" s="46" t="str">
        <f>IF(OR(Vorhaben!$I21="",Vorhaben!$C21=""),"",IF(AND(Vorhaben!$I21&lt;=AH$16,OR(Vorhaben!$J21="",Vorhaben!$J21&gt;=AH$15)),IFERROR(LEFT(Vorhaben!$B21,1),"x"),""))</f>
        <v/>
      </c>
      <c r="AI28" s="46" t="str">
        <f>IF(OR(Vorhaben!$I21="",Vorhaben!$C21=""),"",IF(AND(Vorhaben!$I21&lt;=AI$16,OR(Vorhaben!$J21="",Vorhaben!$J21&gt;=AI$15)),IFERROR(LEFT(Vorhaben!$B21,1),"x"),""))</f>
        <v/>
      </c>
      <c r="AJ28" s="46" t="str">
        <f>IF(OR(Vorhaben!$I21="",Vorhaben!$C21=""),"",IF(AND(Vorhaben!$I21&lt;=AJ$16,OR(Vorhaben!$J21="",Vorhaben!$J21&gt;=AJ$15)),IFERROR(LEFT(Vorhaben!$B21,1),"x"),""))</f>
        <v/>
      </c>
      <c r="AK28" s="46" t="str">
        <f>IF(OR(Vorhaben!$I21="",Vorhaben!$C21=""),"",IF(AND(Vorhaben!$I21&lt;=AK$16,OR(Vorhaben!$J21="",Vorhaben!$J21&gt;=AK$15)),IFERROR(LEFT(Vorhaben!$B21,1),"x"),""))</f>
        <v/>
      </c>
      <c r="AL28" s="46" t="str">
        <f>IF(OR(Vorhaben!$I21="",Vorhaben!$C21=""),"",IF(AND(Vorhaben!$I21&lt;=AL$16,OR(Vorhaben!$J21="",Vorhaben!$J21&gt;=AL$15)),IFERROR(LEFT(Vorhaben!$B21,1),"x"),""))</f>
        <v/>
      </c>
      <c r="AM28" s="46" t="str">
        <f>IF(OR(Vorhaben!$I21="",Vorhaben!$C21=""),"",IF(AND(Vorhaben!$I21&lt;=AM$16,OR(Vorhaben!$J21="",Vorhaben!$J21&gt;=AM$15)),IFERROR(LEFT(Vorhaben!$B21,1),"x"),""))</f>
        <v/>
      </c>
      <c r="AN28" s="46" t="str">
        <f>IF(OR(Vorhaben!$I21="",Vorhaben!$C21=""),"",IF(AND(Vorhaben!$I21&lt;=AN$16,OR(Vorhaben!$J21="",Vorhaben!$J21&gt;=AN$15)),IFERROR(LEFT(Vorhaben!$B21,1),"x"),""))</f>
        <v/>
      </c>
      <c r="AO28" s="46" t="str">
        <f>IF(OR(Vorhaben!$I21="",Vorhaben!$C21=""),"",IF(AND(Vorhaben!$I21&lt;=AO$16,OR(Vorhaben!$J21="",Vorhaben!$J21&gt;=AO$15)),IFERROR(LEFT(Vorhaben!$B21,1),"x"),""))</f>
        <v/>
      </c>
      <c r="AP28" s="46" t="str">
        <f>IF(OR(Vorhaben!$I21="",Vorhaben!$C21=""),"",IF(AND(Vorhaben!$I21&lt;=AP$16,OR(Vorhaben!$J21="",Vorhaben!$J21&gt;=AP$15)),IFERROR(LEFT(Vorhaben!$B21,1),"x"),""))</f>
        <v/>
      </c>
      <c r="AQ28" s="46" t="str">
        <f>IF(OR(Vorhaben!$I21="",Vorhaben!$C21=""),"",IF(AND(Vorhaben!$I21&lt;=AQ$16,OR(Vorhaben!$J21="",Vorhaben!$J21&gt;=AQ$15)),IFERROR(LEFT(Vorhaben!$B21,1),"x"),""))</f>
        <v/>
      </c>
      <c r="AR28" s="46" t="str">
        <f>IF(OR(Vorhaben!$I21="",Vorhaben!$C21=""),"",IF(AND(Vorhaben!$I21&lt;=AR$16,OR(Vorhaben!$J21="",Vorhaben!$J21&gt;=AR$15)),IFERROR(LEFT(Vorhaben!$B21,1),"x"),""))</f>
        <v/>
      </c>
      <c r="AS28" s="46" t="str">
        <f>IF(OR(Vorhaben!$I21="",Vorhaben!$C21=""),"",IF(AND(Vorhaben!$I21&lt;=AS$16,OR(Vorhaben!$J21="",Vorhaben!$J21&gt;=AS$15)),IFERROR(LEFT(Vorhaben!$B21,1),"x"),""))</f>
        <v/>
      </c>
      <c r="AT28" s="46" t="str">
        <f>IF(OR(Vorhaben!$I21="",Vorhaben!$C21=""),"",IF(AND(Vorhaben!$I21&lt;=AT$16,OR(Vorhaben!$J21="",Vorhaben!$J21&gt;=AT$15)),IFERROR(LEFT(Vorhaben!$B21,1),"x"),""))</f>
        <v/>
      </c>
    </row>
    <row r="29" spans="1:46" ht="21.75" customHeight="1" x14ac:dyDescent="0.3">
      <c r="A29" s="24" t="str">
        <f>IF(Vorhaben!$C22="","",Vorhaben!$A22)</f>
        <v/>
      </c>
      <c r="B29" s="45" t="str">
        <f>IF(Vorhaben!$C22="","",Vorhaben!$C22)</f>
        <v/>
      </c>
      <c r="C29" s="46" t="str">
        <f>IF(OR(Vorhaben!$I22="",Vorhaben!$C22=""),"",IF(AND(Vorhaben!$I22&lt;=C$16,OR(Vorhaben!$J22="",Vorhaben!$J22&gt;=C$15)),IFERROR(LEFT(Vorhaben!$B22,1),"x"),""))</f>
        <v/>
      </c>
      <c r="D29" s="46" t="str">
        <f>IF(OR(Vorhaben!$I22="",Vorhaben!$C22=""),"",IF(AND(Vorhaben!$I22&lt;=D$16,OR(Vorhaben!$J22="",Vorhaben!$J22&gt;=D$15)),IFERROR(LEFT(Vorhaben!$B22,1),"x"),""))</f>
        <v/>
      </c>
      <c r="E29" s="46" t="str">
        <f>IF(OR(Vorhaben!$I22="",Vorhaben!$C22=""),"",IF(AND(Vorhaben!$I22&lt;=E$16,OR(Vorhaben!$J22="",Vorhaben!$J22&gt;=E$15)),IFERROR(LEFT(Vorhaben!$B22,1),"x"),""))</f>
        <v/>
      </c>
      <c r="F29" s="46" t="str">
        <f>IF(OR(Vorhaben!$I22="",Vorhaben!$C22=""),"",IF(AND(Vorhaben!$I22&lt;=F$16,OR(Vorhaben!$J22="",Vorhaben!$J22&gt;=F$15)),IFERROR(LEFT(Vorhaben!$B22,1),"x"),""))</f>
        <v/>
      </c>
      <c r="G29" s="46" t="str">
        <f>IF(OR(Vorhaben!$I22="",Vorhaben!$C22=""),"",IF(AND(Vorhaben!$I22&lt;=G$16,OR(Vorhaben!$J22="",Vorhaben!$J22&gt;=G$15)),IFERROR(LEFT(Vorhaben!$B22,1),"x"),""))</f>
        <v/>
      </c>
      <c r="H29" s="46" t="str">
        <f>IF(OR(Vorhaben!$I22="",Vorhaben!$C22=""),"",IF(AND(Vorhaben!$I22&lt;=H$16,OR(Vorhaben!$J22="",Vorhaben!$J22&gt;=H$15)),IFERROR(LEFT(Vorhaben!$B22,1),"x"),""))</f>
        <v/>
      </c>
      <c r="I29" s="46" t="str">
        <f>IF(OR(Vorhaben!$I22="",Vorhaben!$C22=""),"",IF(AND(Vorhaben!$I22&lt;=I$16,OR(Vorhaben!$J22="",Vorhaben!$J22&gt;=I$15)),IFERROR(LEFT(Vorhaben!$B22,1),"x"),""))</f>
        <v/>
      </c>
      <c r="J29" s="46" t="str">
        <f>IF(OR(Vorhaben!$I22="",Vorhaben!$C22=""),"",IF(AND(Vorhaben!$I22&lt;=J$16,OR(Vorhaben!$J22="",Vorhaben!$J22&gt;=J$15)),IFERROR(LEFT(Vorhaben!$B22,1),"x"),""))</f>
        <v/>
      </c>
      <c r="K29" s="46" t="str">
        <f>IF(OR(Vorhaben!$I22="",Vorhaben!$C22=""),"",IF(AND(Vorhaben!$I22&lt;=K$16,OR(Vorhaben!$J22="",Vorhaben!$J22&gt;=K$15)),IFERROR(LEFT(Vorhaben!$B22,1),"x"),""))</f>
        <v/>
      </c>
      <c r="L29" s="46" t="str">
        <f>IF(OR(Vorhaben!$I22="",Vorhaben!$C22=""),"",IF(AND(Vorhaben!$I22&lt;=L$16,OR(Vorhaben!$J22="",Vorhaben!$J22&gt;=L$15)),IFERROR(LEFT(Vorhaben!$B22,1),"x"),""))</f>
        <v/>
      </c>
      <c r="M29" s="46" t="str">
        <f>IF(OR(Vorhaben!$I22="",Vorhaben!$C22=""),"",IF(AND(Vorhaben!$I22&lt;=M$16,OR(Vorhaben!$J22="",Vorhaben!$J22&gt;=M$15)),IFERROR(LEFT(Vorhaben!$B22,1),"x"),""))</f>
        <v/>
      </c>
      <c r="N29" s="46" t="str">
        <f>IF(OR(Vorhaben!$I22="",Vorhaben!$C22=""),"",IF(AND(Vorhaben!$I22&lt;=N$16,OR(Vorhaben!$J22="",Vorhaben!$J22&gt;=N$15)),IFERROR(LEFT(Vorhaben!$B22,1),"x"),""))</f>
        <v/>
      </c>
      <c r="O29" s="46" t="str">
        <f>IF(OR(Vorhaben!$I22="",Vorhaben!$C22=""),"",IF(AND(Vorhaben!$I22&lt;=O$16,OR(Vorhaben!$J22="",Vorhaben!$J22&gt;=O$15)),IFERROR(LEFT(Vorhaben!$B22,1),"x"),""))</f>
        <v/>
      </c>
      <c r="P29" s="46" t="str">
        <f>IF(OR(Vorhaben!$I22="",Vorhaben!$C22=""),"",IF(AND(Vorhaben!$I22&lt;=P$16,OR(Vorhaben!$J22="",Vorhaben!$J22&gt;=P$15)),IFERROR(LEFT(Vorhaben!$B22,1),"x"),""))</f>
        <v/>
      </c>
      <c r="Q29" s="46" t="str">
        <f>IF(OR(Vorhaben!$I22="",Vorhaben!$C22=""),"",IF(AND(Vorhaben!$I22&lt;=Q$16,OR(Vorhaben!$J22="",Vorhaben!$J22&gt;=Q$15)),IFERROR(LEFT(Vorhaben!$B22,1),"x"),""))</f>
        <v/>
      </c>
      <c r="R29" s="46" t="str">
        <f>IF(OR(Vorhaben!$I22="",Vorhaben!$C22=""),"",IF(AND(Vorhaben!$I22&lt;=R$16,OR(Vorhaben!$J22="",Vorhaben!$J22&gt;=R$15)),IFERROR(LEFT(Vorhaben!$B22,1),"x"),""))</f>
        <v/>
      </c>
      <c r="S29" s="46" t="str">
        <f>IF(OR(Vorhaben!$I22="",Vorhaben!$C22=""),"",IF(AND(Vorhaben!$I22&lt;=S$16,OR(Vorhaben!$J22="",Vorhaben!$J22&gt;=S$15)),IFERROR(LEFT(Vorhaben!$B22,1),"x"),""))</f>
        <v/>
      </c>
      <c r="T29" s="46" t="str">
        <f>IF(OR(Vorhaben!$I22="",Vorhaben!$C22=""),"",IF(AND(Vorhaben!$I22&lt;=T$16,OR(Vorhaben!$J22="",Vorhaben!$J22&gt;=T$15)),IFERROR(LEFT(Vorhaben!$B22,1),"x"),""))</f>
        <v/>
      </c>
      <c r="U29" s="46" t="str">
        <f>IF(OR(Vorhaben!$I22="",Vorhaben!$C22=""),"",IF(AND(Vorhaben!$I22&lt;=U$16,OR(Vorhaben!$J22="",Vorhaben!$J22&gt;=U$15)),IFERROR(LEFT(Vorhaben!$B22,1),"x"),""))</f>
        <v/>
      </c>
      <c r="V29" s="46" t="str">
        <f>IF(OR(Vorhaben!$I22="",Vorhaben!$C22=""),"",IF(AND(Vorhaben!$I22&lt;=V$16,OR(Vorhaben!$J22="",Vorhaben!$J22&gt;=V$15)),IFERROR(LEFT(Vorhaben!$B22,1),"x"),""))</f>
        <v/>
      </c>
      <c r="W29" s="46" t="str">
        <f>IF(OR(Vorhaben!$I22="",Vorhaben!$C22=""),"",IF(AND(Vorhaben!$I22&lt;=W$16,OR(Vorhaben!$J22="",Vorhaben!$J22&gt;=W$15)),IFERROR(LEFT(Vorhaben!$B22,1),"x"),""))</f>
        <v/>
      </c>
      <c r="X29" s="46" t="str">
        <f>IF(OR(Vorhaben!$I22="",Vorhaben!$C22=""),"",IF(AND(Vorhaben!$I22&lt;=X$16,OR(Vorhaben!$J22="",Vorhaben!$J22&gt;=X$15)),IFERROR(LEFT(Vorhaben!$B22,1),"x"),""))</f>
        <v/>
      </c>
      <c r="Y29" s="46" t="str">
        <f>IF(OR(Vorhaben!$I22="",Vorhaben!$C22=""),"",IF(AND(Vorhaben!$I22&lt;=Y$16,OR(Vorhaben!$J22="",Vorhaben!$J22&gt;=Y$15)),IFERROR(LEFT(Vorhaben!$B22,1),"x"),""))</f>
        <v/>
      </c>
      <c r="Z29" s="46" t="str">
        <f>IF(OR(Vorhaben!$I22="",Vorhaben!$C22=""),"",IF(AND(Vorhaben!$I22&lt;=Z$16,OR(Vorhaben!$J22="",Vorhaben!$J22&gt;=Z$15)),IFERROR(LEFT(Vorhaben!$B22,1),"x"),""))</f>
        <v/>
      </c>
      <c r="AA29" s="46" t="str">
        <f>IF(OR(Vorhaben!$I22="",Vorhaben!$C22=""),"",IF(AND(Vorhaben!$I22&lt;=AA$16,OR(Vorhaben!$J22="",Vorhaben!$J22&gt;=AA$15)),IFERROR(LEFT(Vorhaben!$B22,1),"x"),""))</f>
        <v/>
      </c>
      <c r="AB29" s="46" t="str">
        <f>IF(OR(Vorhaben!$I22="",Vorhaben!$C22=""),"",IF(AND(Vorhaben!$I22&lt;=AB$16,OR(Vorhaben!$J22="",Vorhaben!$J22&gt;=AB$15)),IFERROR(LEFT(Vorhaben!$B22,1),"x"),""))</f>
        <v/>
      </c>
      <c r="AC29" s="46" t="str">
        <f>IF(OR(Vorhaben!$I22="",Vorhaben!$C22=""),"",IF(AND(Vorhaben!$I22&lt;=AC$16,OR(Vorhaben!$J22="",Vorhaben!$J22&gt;=AC$15)),IFERROR(LEFT(Vorhaben!$B22,1),"x"),""))</f>
        <v/>
      </c>
      <c r="AD29" s="46" t="str">
        <f>IF(OR(Vorhaben!$I22="",Vorhaben!$C22=""),"",IF(AND(Vorhaben!$I22&lt;=AD$16,OR(Vorhaben!$J22="",Vorhaben!$J22&gt;=AD$15)),IFERROR(LEFT(Vorhaben!$B22,1),"x"),""))</f>
        <v/>
      </c>
      <c r="AE29" s="46" t="str">
        <f>IF(OR(Vorhaben!$I22="",Vorhaben!$C22=""),"",IF(AND(Vorhaben!$I22&lt;=AE$16,OR(Vorhaben!$J22="",Vorhaben!$J22&gt;=AE$15)),IFERROR(LEFT(Vorhaben!$B22,1),"x"),""))</f>
        <v/>
      </c>
      <c r="AF29" s="46" t="str">
        <f>IF(OR(Vorhaben!$I22="",Vorhaben!$C22=""),"",IF(AND(Vorhaben!$I22&lt;=AF$16,OR(Vorhaben!$J22="",Vorhaben!$J22&gt;=AF$15)),IFERROR(LEFT(Vorhaben!$B22,1),"x"),""))</f>
        <v/>
      </c>
      <c r="AG29" s="46" t="str">
        <f>IF(OR(Vorhaben!$I22="",Vorhaben!$C22=""),"",IF(AND(Vorhaben!$I22&lt;=AG$16,OR(Vorhaben!$J22="",Vorhaben!$J22&gt;=AG$15)),IFERROR(LEFT(Vorhaben!$B22,1),"x"),""))</f>
        <v/>
      </c>
      <c r="AH29" s="46" t="str">
        <f>IF(OR(Vorhaben!$I22="",Vorhaben!$C22=""),"",IF(AND(Vorhaben!$I22&lt;=AH$16,OR(Vorhaben!$J22="",Vorhaben!$J22&gt;=AH$15)),IFERROR(LEFT(Vorhaben!$B22,1),"x"),""))</f>
        <v/>
      </c>
      <c r="AI29" s="46" t="str">
        <f>IF(OR(Vorhaben!$I22="",Vorhaben!$C22=""),"",IF(AND(Vorhaben!$I22&lt;=AI$16,OR(Vorhaben!$J22="",Vorhaben!$J22&gt;=AI$15)),IFERROR(LEFT(Vorhaben!$B22,1),"x"),""))</f>
        <v/>
      </c>
      <c r="AJ29" s="46" t="str">
        <f>IF(OR(Vorhaben!$I22="",Vorhaben!$C22=""),"",IF(AND(Vorhaben!$I22&lt;=AJ$16,OR(Vorhaben!$J22="",Vorhaben!$J22&gt;=AJ$15)),IFERROR(LEFT(Vorhaben!$B22,1),"x"),""))</f>
        <v/>
      </c>
      <c r="AK29" s="46" t="str">
        <f>IF(OR(Vorhaben!$I22="",Vorhaben!$C22=""),"",IF(AND(Vorhaben!$I22&lt;=AK$16,OR(Vorhaben!$J22="",Vorhaben!$J22&gt;=AK$15)),IFERROR(LEFT(Vorhaben!$B22,1),"x"),""))</f>
        <v/>
      </c>
      <c r="AL29" s="46" t="str">
        <f>IF(OR(Vorhaben!$I22="",Vorhaben!$C22=""),"",IF(AND(Vorhaben!$I22&lt;=AL$16,OR(Vorhaben!$J22="",Vorhaben!$J22&gt;=AL$15)),IFERROR(LEFT(Vorhaben!$B22,1),"x"),""))</f>
        <v/>
      </c>
      <c r="AM29" s="46" t="str">
        <f>IF(OR(Vorhaben!$I22="",Vorhaben!$C22=""),"",IF(AND(Vorhaben!$I22&lt;=AM$16,OR(Vorhaben!$J22="",Vorhaben!$J22&gt;=AM$15)),IFERROR(LEFT(Vorhaben!$B22,1),"x"),""))</f>
        <v/>
      </c>
      <c r="AN29" s="46" t="str">
        <f>IF(OR(Vorhaben!$I22="",Vorhaben!$C22=""),"",IF(AND(Vorhaben!$I22&lt;=AN$16,OR(Vorhaben!$J22="",Vorhaben!$J22&gt;=AN$15)),IFERROR(LEFT(Vorhaben!$B22,1),"x"),""))</f>
        <v/>
      </c>
      <c r="AO29" s="46" t="str">
        <f>IF(OR(Vorhaben!$I22="",Vorhaben!$C22=""),"",IF(AND(Vorhaben!$I22&lt;=AO$16,OR(Vorhaben!$J22="",Vorhaben!$J22&gt;=AO$15)),IFERROR(LEFT(Vorhaben!$B22,1),"x"),""))</f>
        <v/>
      </c>
      <c r="AP29" s="46" t="str">
        <f>IF(OR(Vorhaben!$I22="",Vorhaben!$C22=""),"",IF(AND(Vorhaben!$I22&lt;=AP$16,OR(Vorhaben!$J22="",Vorhaben!$J22&gt;=AP$15)),IFERROR(LEFT(Vorhaben!$B22,1),"x"),""))</f>
        <v/>
      </c>
      <c r="AQ29" s="46" t="str">
        <f>IF(OR(Vorhaben!$I22="",Vorhaben!$C22=""),"",IF(AND(Vorhaben!$I22&lt;=AQ$16,OR(Vorhaben!$J22="",Vorhaben!$J22&gt;=AQ$15)),IFERROR(LEFT(Vorhaben!$B22,1),"x"),""))</f>
        <v/>
      </c>
      <c r="AR29" s="46" t="str">
        <f>IF(OR(Vorhaben!$I22="",Vorhaben!$C22=""),"",IF(AND(Vorhaben!$I22&lt;=AR$16,OR(Vorhaben!$J22="",Vorhaben!$J22&gt;=AR$15)),IFERROR(LEFT(Vorhaben!$B22,1),"x"),""))</f>
        <v/>
      </c>
      <c r="AS29" s="46" t="str">
        <f>IF(OR(Vorhaben!$I22="",Vorhaben!$C22=""),"",IF(AND(Vorhaben!$I22&lt;=AS$16,OR(Vorhaben!$J22="",Vorhaben!$J22&gt;=AS$15)),IFERROR(LEFT(Vorhaben!$B22,1),"x"),""))</f>
        <v/>
      </c>
      <c r="AT29" s="46" t="str">
        <f>IF(OR(Vorhaben!$I22="",Vorhaben!$C22=""),"",IF(AND(Vorhaben!$I22&lt;=AT$16,OR(Vorhaben!$J22="",Vorhaben!$J22&gt;=AT$15)),IFERROR(LEFT(Vorhaben!$B22,1),"x"),""))</f>
        <v/>
      </c>
    </row>
    <row r="30" spans="1:46" ht="21.75" customHeight="1" x14ac:dyDescent="0.3">
      <c r="A30" s="24" t="str">
        <f>IF(Vorhaben!$C23="","",Vorhaben!$A23)</f>
        <v/>
      </c>
      <c r="B30" s="45" t="str">
        <f>IF(Vorhaben!$C23="","",Vorhaben!$C23)</f>
        <v/>
      </c>
      <c r="C30" s="46" t="str">
        <f>IF(OR(Vorhaben!$I23="",Vorhaben!$C23=""),"",IF(AND(Vorhaben!$I23&lt;=C$16,OR(Vorhaben!$J23="",Vorhaben!$J23&gt;=C$15)),IFERROR(LEFT(Vorhaben!$B23,1),"x"),""))</f>
        <v/>
      </c>
      <c r="D30" s="46" t="str">
        <f>IF(OR(Vorhaben!$I23="",Vorhaben!$C23=""),"",IF(AND(Vorhaben!$I23&lt;=D$16,OR(Vorhaben!$J23="",Vorhaben!$J23&gt;=D$15)),IFERROR(LEFT(Vorhaben!$B23,1),"x"),""))</f>
        <v/>
      </c>
      <c r="E30" s="46" t="str">
        <f>IF(OR(Vorhaben!$I23="",Vorhaben!$C23=""),"",IF(AND(Vorhaben!$I23&lt;=E$16,OR(Vorhaben!$J23="",Vorhaben!$J23&gt;=E$15)),IFERROR(LEFT(Vorhaben!$B23,1),"x"),""))</f>
        <v/>
      </c>
      <c r="F30" s="46" t="str">
        <f>IF(OR(Vorhaben!$I23="",Vorhaben!$C23=""),"",IF(AND(Vorhaben!$I23&lt;=F$16,OR(Vorhaben!$J23="",Vorhaben!$J23&gt;=F$15)),IFERROR(LEFT(Vorhaben!$B23,1),"x"),""))</f>
        <v/>
      </c>
      <c r="G30" s="46" t="str">
        <f>IF(OR(Vorhaben!$I23="",Vorhaben!$C23=""),"",IF(AND(Vorhaben!$I23&lt;=G$16,OR(Vorhaben!$J23="",Vorhaben!$J23&gt;=G$15)),IFERROR(LEFT(Vorhaben!$B23,1),"x"),""))</f>
        <v/>
      </c>
      <c r="H30" s="46" t="str">
        <f>IF(OR(Vorhaben!$I23="",Vorhaben!$C23=""),"",IF(AND(Vorhaben!$I23&lt;=H$16,OR(Vorhaben!$J23="",Vorhaben!$J23&gt;=H$15)),IFERROR(LEFT(Vorhaben!$B23,1),"x"),""))</f>
        <v/>
      </c>
      <c r="I30" s="46" t="str">
        <f>IF(OR(Vorhaben!$I23="",Vorhaben!$C23=""),"",IF(AND(Vorhaben!$I23&lt;=I$16,OR(Vorhaben!$J23="",Vorhaben!$J23&gt;=I$15)),IFERROR(LEFT(Vorhaben!$B23,1),"x"),""))</f>
        <v/>
      </c>
      <c r="J30" s="46" t="str">
        <f>IF(OR(Vorhaben!$I23="",Vorhaben!$C23=""),"",IF(AND(Vorhaben!$I23&lt;=J$16,OR(Vorhaben!$J23="",Vorhaben!$J23&gt;=J$15)),IFERROR(LEFT(Vorhaben!$B23,1),"x"),""))</f>
        <v/>
      </c>
      <c r="K30" s="46" t="str">
        <f>IF(OR(Vorhaben!$I23="",Vorhaben!$C23=""),"",IF(AND(Vorhaben!$I23&lt;=K$16,OR(Vorhaben!$J23="",Vorhaben!$J23&gt;=K$15)),IFERROR(LEFT(Vorhaben!$B23,1),"x"),""))</f>
        <v/>
      </c>
      <c r="L30" s="46" t="str">
        <f>IF(OR(Vorhaben!$I23="",Vorhaben!$C23=""),"",IF(AND(Vorhaben!$I23&lt;=L$16,OR(Vorhaben!$J23="",Vorhaben!$J23&gt;=L$15)),IFERROR(LEFT(Vorhaben!$B23,1),"x"),""))</f>
        <v/>
      </c>
      <c r="M30" s="46" t="str">
        <f>IF(OR(Vorhaben!$I23="",Vorhaben!$C23=""),"",IF(AND(Vorhaben!$I23&lt;=M$16,OR(Vorhaben!$J23="",Vorhaben!$J23&gt;=M$15)),IFERROR(LEFT(Vorhaben!$B23,1),"x"),""))</f>
        <v/>
      </c>
      <c r="N30" s="46" t="str">
        <f>IF(OR(Vorhaben!$I23="",Vorhaben!$C23=""),"",IF(AND(Vorhaben!$I23&lt;=N$16,OR(Vorhaben!$J23="",Vorhaben!$J23&gt;=N$15)),IFERROR(LEFT(Vorhaben!$B23,1),"x"),""))</f>
        <v/>
      </c>
      <c r="O30" s="46" t="str">
        <f>IF(OR(Vorhaben!$I23="",Vorhaben!$C23=""),"",IF(AND(Vorhaben!$I23&lt;=O$16,OR(Vorhaben!$J23="",Vorhaben!$J23&gt;=O$15)),IFERROR(LEFT(Vorhaben!$B23,1),"x"),""))</f>
        <v/>
      </c>
      <c r="P30" s="46" t="str">
        <f>IF(OR(Vorhaben!$I23="",Vorhaben!$C23=""),"",IF(AND(Vorhaben!$I23&lt;=P$16,OR(Vorhaben!$J23="",Vorhaben!$J23&gt;=P$15)),IFERROR(LEFT(Vorhaben!$B23,1),"x"),""))</f>
        <v/>
      </c>
      <c r="Q30" s="46" t="str">
        <f>IF(OR(Vorhaben!$I23="",Vorhaben!$C23=""),"",IF(AND(Vorhaben!$I23&lt;=Q$16,OR(Vorhaben!$J23="",Vorhaben!$J23&gt;=Q$15)),IFERROR(LEFT(Vorhaben!$B23,1),"x"),""))</f>
        <v/>
      </c>
      <c r="R30" s="46" t="str">
        <f>IF(OR(Vorhaben!$I23="",Vorhaben!$C23=""),"",IF(AND(Vorhaben!$I23&lt;=R$16,OR(Vorhaben!$J23="",Vorhaben!$J23&gt;=R$15)),IFERROR(LEFT(Vorhaben!$B23,1),"x"),""))</f>
        <v/>
      </c>
      <c r="S30" s="46" t="str">
        <f>IF(OR(Vorhaben!$I23="",Vorhaben!$C23=""),"",IF(AND(Vorhaben!$I23&lt;=S$16,OR(Vorhaben!$J23="",Vorhaben!$J23&gt;=S$15)),IFERROR(LEFT(Vorhaben!$B23,1),"x"),""))</f>
        <v/>
      </c>
      <c r="T30" s="46" t="str">
        <f>IF(OR(Vorhaben!$I23="",Vorhaben!$C23=""),"",IF(AND(Vorhaben!$I23&lt;=T$16,OR(Vorhaben!$J23="",Vorhaben!$J23&gt;=T$15)),IFERROR(LEFT(Vorhaben!$B23,1),"x"),""))</f>
        <v/>
      </c>
      <c r="U30" s="46" t="str">
        <f>IF(OR(Vorhaben!$I23="",Vorhaben!$C23=""),"",IF(AND(Vorhaben!$I23&lt;=U$16,OR(Vorhaben!$J23="",Vorhaben!$J23&gt;=U$15)),IFERROR(LEFT(Vorhaben!$B23,1),"x"),""))</f>
        <v/>
      </c>
      <c r="V30" s="46" t="str">
        <f>IF(OR(Vorhaben!$I23="",Vorhaben!$C23=""),"",IF(AND(Vorhaben!$I23&lt;=V$16,OR(Vorhaben!$J23="",Vorhaben!$J23&gt;=V$15)),IFERROR(LEFT(Vorhaben!$B23,1),"x"),""))</f>
        <v/>
      </c>
      <c r="W30" s="46" t="str">
        <f>IF(OR(Vorhaben!$I23="",Vorhaben!$C23=""),"",IF(AND(Vorhaben!$I23&lt;=W$16,OR(Vorhaben!$J23="",Vorhaben!$J23&gt;=W$15)),IFERROR(LEFT(Vorhaben!$B23,1),"x"),""))</f>
        <v/>
      </c>
      <c r="X30" s="46" t="str">
        <f>IF(OR(Vorhaben!$I23="",Vorhaben!$C23=""),"",IF(AND(Vorhaben!$I23&lt;=X$16,OR(Vorhaben!$J23="",Vorhaben!$J23&gt;=X$15)),IFERROR(LEFT(Vorhaben!$B23,1),"x"),""))</f>
        <v/>
      </c>
      <c r="Y30" s="46" t="str">
        <f>IF(OR(Vorhaben!$I23="",Vorhaben!$C23=""),"",IF(AND(Vorhaben!$I23&lt;=Y$16,OR(Vorhaben!$J23="",Vorhaben!$J23&gt;=Y$15)),IFERROR(LEFT(Vorhaben!$B23,1),"x"),""))</f>
        <v/>
      </c>
      <c r="Z30" s="46" t="str">
        <f>IF(OR(Vorhaben!$I23="",Vorhaben!$C23=""),"",IF(AND(Vorhaben!$I23&lt;=Z$16,OR(Vorhaben!$J23="",Vorhaben!$J23&gt;=Z$15)),IFERROR(LEFT(Vorhaben!$B23,1),"x"),""))</f>
        <v/>
      </c>
      <c r="AA30" s="46" t="str">
        <f>IF(OR(Vorhaben!$I23="",Vorhaben!$C23=""),"",IF(AND(Vorhaben!$I23&lt;=AA$16,OR(Vorhaben!$J23="",Vorhaben!$J23&gt;=AA$15)),IFERROR(LEFT(Vorhaben!$B23,1),"x"),""))</f>
        <v/>
      </c>
      <c r="AB30" s="46" t="str">
        <f>IF(OR(Vorhaben!$I23="",Vorhaben!$C23=""),"",IF(AND(Vorhaben!$I23&lt;=AB$16,OR(Vorhaben!$J23="",Vorhaben!$J23&gt;=AB$15)),IFERROR(LEFT(Vorhaben!$B23,1),"x"),""))</f>
        <v/>
      </c>
      <c r="AC30" s="46" t="str">
        <f>IF(OR(Vorhaben!$I23="",Vorhaben!$C23=""),"",IF(AND(Vorhaben!$I23&lt;=AC$16,OR(Vorhaben!$J23="",Vorhaben!$J23&gt;=AC$15)),IFERROR(LEFT(Vorhaben!$B23,1),"x"),""))</f>
        <v/>
      </c>
      <c r="AD30" s="46" t="str">
        <f>IF(OR(Vorhaben!$I23="",Vorhaben!$C23=""),"",IF(AND(Vorhaben!$I23&lt;=AD$16,OR(Vorhaben!$J23="",Vorhaben!$J23&gt;=AD$15)),IFERROR(LEFT(Vorhaben!$B23,1),"x"),""))</f>
        <v/>
      </c>
      <c r="AE30" s="46" t="str">
        <f>IF(OR(Vorhaben!$I23="",Vorhaben!$C23=""),"",IF(AND(Vorhaben!$I23&lt;=AE$16,OR(Vorhaben!$J23="",Vorhaben!$J23&gt;=AE$15)),IFERROR(LEFT(Vorhaben!$B23,1),"x"),""))</f>
        <v/>
      </c>
      <c r="AF30" s="46" t="str">
        <f>IF(OR(Vorhaben!$I23="",Vorhaben!$C23=""),"",IF(AND(Vorhaben!$I23&lt;=AF$16,OR(Vorhaben!$J23="",Vorhaben!$J23&gt;=AF$15)),IFERROR(LEFT(Vorhaben!$B23,1),"x"),""))</f>
        <v/>
      </c>
      <c r="AG30" s="46" t="str">
        <f>IF(OR(Vorhaben!$I23="",Vorhaben!$C23=""),"",IF(AND(Vorhaben!$I23&lt;=AG$16,OR(Vorhaben!$J23="",Vorhaben!$J23&gt;=AG$15)),IFERROR(LEFT(Vorhaben!$B23,1),"x"),""))</f>
        <v/>
      </c>
      <c r="AH30" s="46" t="str">
        <f>IF(OR(Vorhaben!$I23="",Vorhaben!$C23=""),"",IF(AND(Vorhaben!$I23&lt;=AH$16,OR(Vorhaben!$J23="",Vorhaben!$J23&gt;=AH$15)),IFERROR(LEFT(Vorhaben!$B23,1),"x"),""))</f>
        <v/>
      </c>
      <c r="AI30" s="46" t="str">
        <f>IF(OR(Vorhaben!$I23="",Vorhaben!$C23=""),"",IF(AND(Vorhaben!$I23&lt;=AI$16,OR(Vorhaben!$J23="",Vorhaben!$J23&gt;=AI$15)),IFERROR(LEFT(Vorhaben!$B23,1),"x"),""))</f>
        <v/>
      </c>
      <c r="AJ30" s="46" t="str">
        <f>IF(OR(Vorhaben!$I23="",Vorhaben!$C23=""),"",IF(AND(Vorhaben!$I23&lt;=AJ$16,OR(Vorhaben!$J23="",Vorhaben!$J23&gt;=AJ$15)),IFERROR(LEFT(Vorhaben!$B23,1),"x"),""))</f>
        <v/>
      </c>
      <c r="AK30" s="46" t="str">
        <f>IF(OR(Vorhaben!$I23="",Vorhaben!$C23=""),"",IF(AND(Vorhaben!$I23&lt;=AK$16,OR(Vorhaben!$J23="",Vorhaben!$J23&gt;=AK$15)),IFERROR(LEFT(Vorhaben!$B23,1),"x"),""))</f>
        <v/>
      </c>
      <c r="AL30" s="46" t="str">
        <f>IF(OR(Vorhaben!$I23="",Vorhaben!$C23=""),"",IF(AND(Vorhaben!$I23&lt;=AL$16,OR(Vorhaben!$J23="",Vorhaben!$J23&gt;=AL$15)),IFERROR(LEFT(Vorhaben!$B23,1),"x"),""))</f>
        <v/>
      </c>
      <c r="AM30" s="46" t="str">
        <f>IF(OR(Vorhaben!$I23="",Vorhaben!$C23=""),"",IF(AND(Vorhaben!$I23&lt;=AM$16,OR(Vorhaben!$J23="",Vorhaben!$J23&gt;=AM$15)),IFERROR(LEFT(Vorhaben!$B23,1),"x"),""))</f>
        <v/>
      </c>
      <c r="AN30" s="46" t="str">
        <f>IF(OR(Vorhaben!$I23="",Vorhaben!$C23=""),"",IF(AND(Vorhaben!$I23&lt;=AN$16,OR(Vorhaben!$J23="",Vorhaben!$J23&gt;=AN$15)),IFERROR(LEFT(Vorhaben!$B23,1),"x"),""))</f>
        <v/>
      </c>
      <c r="AO30" s="46" t="str">
        <f>IF(OR(Vorhaben!$I23="",Vorhaben!$C23=""),"",IF(AND(Vorhaben!$I23&lt;=AO$16,OR(Vorhaben!$J23="",Vorhaben!$J23&gt;=AO$15)),IFERROR(LEFT(Vorhaben!$B23,1),"x"),""))</f>
        <v/>
      </c>
      <c r="AP30" s="46" t="str">
        <f>IF(OR(Vorhaben!$I23="",Vorhaben!$C23=""),"",IF(AND(Vorhaben!$I23&lt;=AP$16,OR(Vorhaben!$J23="",Vorhaben!$J23&gt;=AP$15)),IFERROR(LEFT(Vorhaben!$B23,1),"x"),""))</f>
        <v/>
      </c>
      <c r="AQ30" s="46" t="str">
        <f>IF(OR(Vorhaben!$I23="",Vorhaben!$C23=""),"",IF(AND(Vorhaben!$I23&lt;=AQ$16,OR(Vorhaben!$J23="",Vorhaben!$J23&gt;=AQ$15)),IFERROR(LEFT(Vorhaben!$B23,1),"x"),""))</f>
        <v/>
      </c>
      <c r="AR30" s="46" t="str">
        <f>IF(OR(Vorhaben!$I23="",Vorhaben!$C23=""),"",IF(AND(Vorhaben!$I23&lt;=AR$16,OR(Vorhaben!$J23="",Vorhaben!$J23&gt;=AR$15)),IFERROR(LEFT(Vorhaben!$B23,1),"x"),""))</f>
        <v/>
      </c>
      <c r="AS30" s="46" t="str">
        <f>IF(OR(Vorhaben!$I23="",Vorhaben!$C23=""),"",IF(AND(Vorhaben!$I23&lt;=AS$16,OR(Vorhaben!$J23="",Vorhaben!$J23&gt;=AS$15)),IFERROR(LEFT(Vorhaben!$B23,1),"x"),""))</f>
        <v/>
      </c>
      <c r="AT30" s="46" t="str">
        <f>IF(OR(Vorhaben!$I23="",Vorhaben!$C23=""),"",IF(AND(Vorhaben!$I23&lt;=AT$16,OR(Vorhaben!$J23="",Vorhaben!$J23&gt;=AT$15)),IFERROR(LEFT(Vorhaben!$B23,1),"x"),""))</f>
        <v/>
      </c>
    </row>
    <row r="31" spans="1:46" ht="21.75" customHeight="1" x14ac:dyDescent="0.3">
      <c r="A31" s="24" t="str">
        <f>IF(Vorhaben!$C24="","",Vorhaben!$A24)</f>
        <v/>
      </c>
      <c r="B31" s="45" t="str">
        <f>IF(Vorhaben!$C24="","",Vorhaben!$C24)</f>
        <v/>
      </c>
      <c r="C31" s="46" t="str">
        <f>IF(OR(Vorhaben!$I24="",Vorhaben!$C24=""),"",IF(AND(Vorhaben!$I24&lt;=C$16,OR(Vorhaben!$J24="",Vorhaben!$J24&gt;=C$15)),IFERROR(LEFT(Vorhaben!$B24,1),"x"),""))</f>
        <v/>
      </c>
      <c r="D31" s="46" t="str">
        <f>IF(OR(Vorhaben!$I24="",Vorhaben!$C24=""),"",IF(AND(Vorhaben!$I24&lt;=D$16,OR(Vorhaben!$J24="",Vorhaben!$J24&gt;=D$15)),IFERROR(LEFT(Vorhaben!$B24,1),"x"),""))</f>
        <v/>
      </c>
      <c r="E31" s="46" t="str">
        <f>IF(OR(Vorhaben!$I24="",Vorhaben!$C24=""),"",IF(AND(Vorhaben!$I24&lt;=E$16,OR(Vorhaben!$J24="",Vorhaben!$J24&gt;=E$15)),IFERROR(LEFT(Vorhaben!$B24,1),"x"),""))</f>
        <v/>
      </c>
      <c r="F31" s="46" t="str">
        <f>IF(OR(Vorhaben!$I24="",Vorhaben!$C24=""),"",IF(AND(Vorhaben!$I24&lt;=F$16,OR(Vorhaben!$J24="",Vorhaben!$J24&gt;=F$15)),IFERROR(LEFT(Vorhaben!$B24,1),"x"),""))</f>
        <v/>
      </c>
      <c r="G31" s="46" t="str">
        <f>IF(OR(Vorhaben!$I24="",Vorhaben!$C24=""),"",IF(AND(Vorhaben!$I24&lt;=G$16,OR(Vorhaben!$J24="",Vorhaben!$J24&gt;=G$15)),IFERROR(LEFT(Vorhaben!$B24,1),"x"),""))</f>
        <v/>
      </c>
      <c r="H31" s="46" t="str">
        <f>IF(OR(Vorhaben!$I24="",Vorhaben!$C24=""),"",IF(AND(Vorhaben!$I24&lt;=H$16,OR(Vorhaben!$J24="",Vorhaben!$J24&gt;=H$15)),IFERROR(LEFT(Vorhaben!$B24,1),"x"),""))</f>
        <v/>
      </c>
      <c r="I31" s="46" t="str">
        <f>IF(OR(Vorhaben!$I24="",Vorhaben!$C24=""),"",IF(AND(Vorhaben!$I24&lt;=I$16,OR(Vorhaben!$J24="",Vorhaben!$J24&gt;=I$15)),IFERROR(LEFT(Vorhaben!$B24,1),"x"),""))</f>
        <v/>
      </c>
      <c r="J31" s="46" t="str">
        <f>IF(OR(Vorhaben!$I24="",Vorhaben!$C24=""),"",IF(AND(Vorhaben!$I24&lt;=J$16,OR(Vorhaben!$J24="",Vorhaben!$J24&gt;=J$15)),IFERROR(LEFT(Vorhaben!$B24,1),"x"),""))</f>
        <v/>
      </c>
      <c r="K31" s="46" t="str">
        <f>IF(OR(Vorhaben!$I24="",Vorhaben!$C24=""),"",IF(AND(Vorhaben!$I24&lt;=K$16,OR(Vorhaben!$J24="",Vorhaben!$J24&gt;=K$15)),IFERROR(LEFT(Vorhaben!$B24,1),"x"),""))</f>
        <v/>
      </c>
      <c r="L31" s="46" t="str">
        <f>IF(OR(Vorhaben!$I24="",Vorhaben!$C24=""),"",IF(AND(Vorhaben!$I24&lt;=L$16,OR(Vorhaben!$J24="",Vorhaben!$J24&gt;=L$15)),IFERROR(LEFT(Vorhaben!$B24,1),"x"),""))</f>
        <v/>
      </c>
      <c r="M31" s="46" t="str">
        <f>IF(OR(Vorhaben!$I24="",Vorhaben!$C24=""),"",IF(AND(Vorhaben!$I24&lt;=M$16,OR(Vorhaben!$J24="",Vorhaben!$J24&gt;=M$15)),IFERROR(LEFT(Vorhaben!$B24,1),"x"),""))</f>
        <v/>
      </c>
      <c r="N31" s="46" t="str">
        <f>IF(OR(Vorhaben!$I24="",Vorhaben!$C24=""),"",IF(AND(Vorhaben!$I24&lt;=N$16,OR(Vorhaben!$J24="",Vorhaben!$J24&gt;=N$15)),IFERROR(LEFT(Vorhaben!$B24,1),"x"),""))</f>
        <v/>
      </c>
      <c r="O31" s="46" t="str">
        <f>IF(OR(Vorhaben!$I24="",Vorhaben!$C24=""),"",IF(AND(Vorhaben!$I24&lt;=O$16,OR(Vorhaben!$J24="",Vorhaben!$J24&gt;=O$15)),IFERROR(LEFT(Vorhaben!$B24,1),"x"),""))</f>
        <v/>
      </c>
      <c r="P31" s="46" t="str">
        <f>IF(OR(Vorhaben!$I24="",Vorhaben!$C24=""),"",IF(AND(Vorhaben!$I24&lt;=P$16,OR(Vorhaben!$J24="",Vorhaben!$J24&gt;=P$15)),IFERROR(LEFT(Vorhaben!$B24,1),"x"),""))</f>
        <v/>
      </c>
      <c r="Q31" s="46" t="str">
        <f>IF(OR(Vorhaben!$I24="",Vorhaben!$C24=""),"",IF(AND(Vorhaben!$I24&lt;=Q$16,OR(Vorhaben!$J24="",Vorhaben!$J24&gt;=Q$15)),IFERROR(LEFT(Vorhaben!$B24,1),"x"),""))</f>
        <v/>
      </c>
      <c r="R31" s="46" t="str">
        <f>IF(OR(Vorhaben!$I24="",Vorhaben!$C24=""),"",IF(AND(Vorhaben!$I24&lt;=R$16,OR(Vorhaben!$J24="",Vorhaben!$J24&gt;=R$15)),IFERROR(LEFT(Vorhaben!$B24,1),"x"),""))</f>
        <v/>
      </c>
      <c r="S31" s="46" t="str">
        <f>IF(OR(Vorhaben!$I24="",Vorhaben!$C24=""),"",IF(AND(Vorhaben!$I24&lt;=S$16,OR(Vorhaben!$J24="",Vorhaben!$J24&gt;=S$15)),IFERROR(LEFT(Vorhaben!$B24,1),"x"),""))</f>
        <v/>
      </c>
      <c r="T31" s="46" t="str">
        <f>IF(OR(Vorhaben!$I24="",Vorhaben!$C24=""),"",IF(AND(Vorhaben!$I24&lt;=T$16,OR(Vorhaben!$J24="",Vorhaben!$J24&gt;=T$15)),IFERROR(LEFT(Vorhaben!$B24,1),"x"),""))</f>
        <v/>
      </c>
      <c r="U31" s="46" t="str">
        <f>IF(OR(Vorhaben!$I24="",Vorhaben!$C24=""),"",IF(AND(Vorhaben!$I24&lt;=U$16,OR(Vorhaben!$J24="",Vorhaben!$J24&gt;=U$15)),IFERROR(LEFT(Vorhaben!$B24,1),"x"),""))</f>
        <v/>
      </c>
      <c r="V31" s="46" t="str">
        <f>IF(OR(Vorhaben!$I24="",Vorhaben!$C24=""),"",IF(AND(Vorhaben!$I24&lt;=V$16,OR(Vorhaben!$J24="",Vorhaben!$J24&gt;=V$15)),IFERROR(LEFT(Vorhaben!$B24,1),"x"),""))</f>
        <v/>
      </c>
      <c r="W31" s="46" t="str">
        <f>IF(OR(Vorhaben!$I24="",Vorhaben!$C24=""),"",IF(AND(Vorhaben!$I24&lt;=W$16,OR(Vorhaben!$J24="",Vorhaben!$J24&gt;=W$15)),IFERROR(LEFT(Vorhaben!$B24,1),"x"),""))</f>
        <v/>
      </c>
      <c r="X31" s="46" t="str">
        <f>IF(OR(Vorhaben!$I24="",Vorhaben!$C24=""),"",IF(AND(Vorhaben!$I24&lt;=X$16,OR(Vorhaben!$J24="",Vorhaben!$J24&gt;=X$15)),IFERROR(LEFT(Vorhaben!$B24,1),"x"),""))</f>
        <v/>
      </c>
      <c r="Y31" s="46" t="str">
        <f>IF(OR(Vorhaben!$I24="",Vorhaben!$C24=""),"",IF(AND(Vorhaben!$I24&lt;=Y$16,OR(Vorhaben!$J24="",Vorhaben!$J24&gt;=Y$15)),IFERROR(LEFT(Vorhaben!$B24,1),"x"),""))</f>
        <v/>
      </c>
      <c r="Z31" s="46" t="str">
        <f>IF(OR(Vorhaben!$I24="",Vorhaben!$C24=""),"",IF(AND(Vorhaben!$I24&lt;=Z$16,OR(Vorhaben!$J24="",Vorhaben!$J24&gt;=Z$15)),IFERROR(LEFT(Vorhaben!$B24,1),"x"),""))</f>
        <v/>
      </c>
      <c r="AA31" s="46" t="str">
        <f>IF(OR(Vorhaben!$I24="",Vorhaben!$C24=""),"",IF(AND(Vorhaben!$I24&lt;=AA$16,OR(Vorhaben!$J24="",Vorhaben!$J24&gt;=AA$15)),IFERROR(LEFT(Vorhaben!$B24,1),"x"),""))</f>
        <v/>
      </c>
      <c r="AB31" s="46" t="str">
        <f>IF(OR(Vorhaben!$I24="",Vorhaben!$C24=""),"",IF(AND(Vorhaben!$I24&lt;=AB$16,OR(Vorhaben!$J24="",Vorhaben!$J24&gt;=AB$15)),IFERROR(LEFT(Vorhaben!$B24,1),"x"),""))</f>
        <v/>
      </c>
      <c r="AC31" s="46" t="str">
        <f>IF(OR(Vorhaben!$I24="",Vorhaben!$C24=""),"",IF(AND(Vorhaben!$I24&lt;=AC$16,OR(Vorhaben!$J24="",Vorhaben!$J24&gt;=AC$15)),IFERROR(LEFT(Vorhaben!$B24,1),"x"),""))</f>
        <v/>
      </c>
      <c r="AD31" s="46" t="str">
        <f>IF(OR(Vorhaben!$I24="",Vorhaben!$C24=""),"",IF(AND(Vorhaben!$I24&lt;=AD$16,OR(Vorhaben!$J24="",Vorhaben!$J24&gt;=AD$15)),IFERROR(LEFT(Vorhaben!$B24,1),"x"),""))</f>
        <v/>
      </c>
      <c r="AE31" s="46" t="str">
        <f>IF(OR(Vorhaben!$I24="",Vorhaben!$C24=""),"",IF(AND(Vorhaben!$I24&lt;=AE$16,OR(Vorhaben!$J24="",Vorhaben!$J24&gt;=AE$15)),IFERROR(LEFT(Vorhaben!$B24,1),"x"),""))</f>
        <v/>
      </c>
      <c r="AF31" s="46" t="str">
        <f>IF(OR(Vorhaben!$I24="",Vorhaben!$C24=""),"",IF(AND(Vorhaben!$I24&lt;=AF$16,OR(Vorhaben!$J24="",Vorhaben!$J24&gt;=AF$15)),IFERROR(LEFT(Vorhaben!$B24,1),"x"),""))</f>
        <v/>
      </c>
      <c r="AG31" s="46" t="str">
        <f>IF(OR(Vorhaben!$I24="",Vorhaben!$C24=""),"",IF(AND(Vorhaben!$I24&lt;=AG$16,OR(Vorhaben!$J24="",Vorhaben!$J24&gt;=AG$15)),IFERROR(LEFT(Vorhaben!$B24,1),"x"),""))</f>
        <v/>
      </c>
      <c r="AH31" s="46" t="str">
        <f>IF(OR(Vorhaben!$I24="",Vorhaben!$C24=""),"",IF(AND(Vorhaben!$I24&lt;=AH$16,OR(Vorhaben!$J24="",Vorhaben!$J24&gt;=AH$15)),IFERROR(LEFT(Vorhaben!$B24,1),"x"),""))</f>
        <v/>
      </c>
      <c r="AI31" s="46" t="str">
        <f>IF(OR(Vorhaben!$I24="",Vorhaben!$C24=""),"",IF(AND(Vorhaben!$I24&lt;=AI$16,OR(Vorhaben!$J24="",Vorhaben!$J24&gt;=AI$15)),IFERROR(LEFT(Vorhaben!$B24,1),"x"),""))</f>
        <v/>
      </c>
      <c r="AJ31" s="46" t="str">
        <f>IF(OR(Vorhaben!$I24="",Vorhaben!$C24=""),"",IF(AND(Vorhaben!$I24&lt;=AJ$16,OR(Vorhaben!$J24="",Vorhaben!$J24&gt;=AJ$15)),IFERROR(LEFT(Vorhaben!$B24,1),"x"),""))</f>
        <v/>
      </c>
      <c r="AK31" s="46" t="str">
        <f>IF(OR(Vorhaben!$I24="",Vorhaben!$C24=""),"",IF(AND(Vorhaben!$I24&lt;=AK$16,OR(Vorhaben!$J24="",Vorhaben!$J24&gt;=AK$15)),IFERROR(LEFT(Vorhaben!$B24,1),"x"),""))</f>
        <v/>
      </c>
      <c r="AL31" s="46" t="str">
        <f>IF(OR(Vorhaben!$I24="",Vorhaben!$C24=""),"",IF(AND(Vorhaben!$I24&lt;=AL$16,OR(Vorhaben!$J24="",Vorhaben!$J24&gt;=AL$15)),IFERROR(LEFT(Vorhaben!$B24,1),"x"),""))</f>
        <v/>
      </c>
      <c r="AM31" s="46" t="str">
        <f>IF(OR(Vorhaben!$I24="",Vorhaben!$C24=""),"",IF(AND(Vorhaben!$I24&lt;=AM$16,OR(Vorhaben!$J24="",Vorhaben!$J24&gt;=AM$15)),IFERROR(LEFT(Vorhaben!$B24,1),"x"),""))</f>
        <v/>
      </c>
      <c r="AN31" s="46" t="str">
        <f>IF(OR(Vorhaben!$I24="",Vorhaben!$C24=""),"",IF(AND(Vorhaben!$I24&lt;=AN$16,OR(Vorhaben!$J24="",Vorhaben!$J24&gt;=AN$15)),IFERROR(LEFT(Vorhaben!$B24,1),"x"),""))</f>
        <v/>
      </c>
      <c r="AO31" s="46" t="str">
        <f>IF(OR(Vorhaben!$I24="",Vorhaben!$C24=""),"",IF(AND(Vorhaben!$I24&lt;=AO$16,OR(Vorhaben!$J24="",Vorhaben!$J24&gt;=AO$15)),IFERROR(LEFT(Vorhaben!$B24,1),"x"),""))</f>
        <v/>
      </c>
      <c r="AP31" s="46" t="str">
        <f>IF(OR(Vorhaben!$I24="",Vorhaben!$C24=""),"",IF(AND(Vorhaben!$I24&lt;=AP$16,OR(Vorhaben!$J24="",Vorhaben!$J24&gt;=AP$15)),IFERROR(LEFT(Vorhaben!$B24,1),"x"),""))</f>
        <v/>
      </c>
      <c r="AQ31" s="46" t="str">
        <f>IF(OR(Vorhaben!$I24="",Vorhaben!$C24=""),"",IF(AND(Vorhaben!$I24&lt;=AQ$16,OR(Vorhaben!$J24="",Vorhaben!$J24&gt;=AQ$15)),IFERROR(LEFT(Vorhaben!$B24,1),"x"),""))</f>
        <v/>
      </c>
      <c r="AR31" s="46" t="str">
        <f>IF(OR(Vorhaben!$I24="",Vorhaben!$C24=""),"",IF(AND(Vorhaben!$I24&lt;=AR$16,OR(Vorhaben!$J24="",Vorhaben!$J24&gt;=AR$15)),IFERROR(LEFT(Vorhaben!$B24,1),"x"),""))</f>
        <v/>
      </c>
      <c r="AS31" s="46" t="str">
        <f>IF(OR(Vorhaben!$I24="",Vorhaben!$C24=""),"",IF(AND(Vorhaben!$I24&lt;=AS$16,OR(Vorhaben!$J24="",Vorhaben!$J24&gt;=AS$15)),IFERROR(LEFT(Vorhaben!$B24,1),"x"),""))</f>
        <v/>
      </c>
      <c r="AT31" s="46" t="str">
        <f>IF(OR(Vorhaben!$I24="",Vorhaben!$C24=""),"",IF(AND(Vorhaben!$I24&lt;=AT$16,OR(Vorhaben!$J24="",Vorhaben!$J24&gt;=AT$15)),IFERROR(LEFT(Vorhaben!$B24,1),"x"),""))</f>
        <v/>
      </c>
    </row>
    <row r="32" spans="1:46" ht="21.75" customHeight="1" x14ac:dyDescent="0.3">
      <c r="A32" s="24" t="str">
        <f>IF(Vorhaben!$C25="","",Vorhaben!$A25)</f>
        <v/>
      </c>
      <c r="B32" s="45" t="str">
        <f>IF(Vorhaben!$C25="","",Vorhaben!$C25)</f>
        <v/>
      </c>
      <c r="C32" s="46" t="str">
        <f>IF(OR(Vorhaben!$I25="",Vorhaben!$C25=""),"",IF(AND(Vorhaben!$I25&lt;=C$16,OR(Vorhaben!$J25="",Vorhaben!$J25&gt;=C$15)),IFERROR(LEFT(Vorhaben!$B25,1),"x"),""))</f>
        <v/>
      </c>
      <c r="D32" s="46" t="str">
        <f>IF(OR(Vorhaben!$I25="",Vorhaben!$C25=""),"",IF(AND(Vorhaben!$I25&lt;=D$16,OR(Vorhaben!$J25="",Vorhaben!$J25&gt;=D$15)),IFERROR(LEFT(Vorhaben!$B25,1),"x"),""))</f>
        <v/>
      </c>
      <c r="E32" s="46" t="str">
        <f>IF(OR(Vorhaben!$I25="",Vorhaben!$C25=""),"",IF(AND(Vorhaben!$I25&lt;=E$16,OR(Vorhaben!$J25="",Vorhaben!$J25&gt;=E$15)),IFERROR(LEFT(Vorhaben!$B25,1),"x"),""))</f>
        <v/>
      </c>
      <c r="F32" s="46" t="str">
        <f>IF(OR(Vorhaben!$I25="",Vorhaben!$C25=""),"",IF(AND(Vorhaben!$I25&lt;=F$16,OR(Vorhaben!$J25="",Vorhaben!$J25&gt;=F$15)),IFERROR(LEFT(Vorhaben!$B25,1),"x"),""))</f>
        <v/>
      </c>
      <c r="G32" s="46" t="str">
        <f>IF(OR(Vorhaben!$I25="",Vorhaben!$C25=""),"",IF(AND(Vorhaben!$I25&lt;=G$16,OR(Vorhaben!$J25="",Vorhaben!$J25&gt;=G$15)),IFERROR(LEFT(Vorhaben!$B25,1),"x"),""))</f>
        <v/>
      </c>
      <c r="H32" s="46" t="str">
        <f>IF(OR(Vorhaben!$I25="",Vorhaben!$C25=""),"",IF(AND(Vorhaben!$I25&lt;=H$16,OR(Vorhaben!$J25="",Vorhaben!$J25&gt;=H$15)),IFERROR(LEFT(Vorhaben!$B25,1),"x"),""))</f>
        <v/>
      </c>
      <c r="I32" s="46" t="str">
        <f>IF(OR(Vorhaben!$I25="",Vorhaben!$C25=""),"",IF(AND(Vorhaben!$I25&lt;=I$16,OR(Vorhaben!$J25="",Vorhaben!$J25&gt;=I$15)),IFERROR(LEFT(Vorhaben!$B25,1),"x"),""))</f>
        <v/>
      </c>
      <c r="J32" s="46" t="str">
        <f>IF(OR(Vorhaben!$I25="",Vorhaben!$C25=""),"",IF(AND(Vorhaben!$I25&lt;=J$16,OR(Vorhaben!$J25="",Vorhaben!$J25&gt;=J$15)),IFERROR(LEFT(Vorhaben!$B25,1),"x"),""))</f>
        <v/>
      </c>
      <c r="K32" s="46" t="str">
        <f>IF(OR(Vorhaben!$I25="",Vorhaben!$C25=""),"",IF(AND(Vorhaben!$I25&lt;=K$16,OR(Vorhaben!$J25="",Vorhaben!$J25&gt;=K$15)),IFERROR(LEFT(Vorhaben!$B25,1),"x"),""))</f>
        <v/>
      </c>
      <c r="L32" s="46" t="str">
        <f>IF(OR(Vorhaben!$I25="",Vorhaben!$C25=""),"",IF(AND(Vorhaben!$I25&lt;=L$16,OR(Vorhaben!$J25="",Vorhaben!$J25&gt;=L$15)),IFERROR(LEFT(Vorhaben!$B25,1),"x"),""))</f>
        <v/>
      </c>
      <c r="M32" s="46" t="str">
        <f>IF(OR(Vorhaben!$I25="",Vorhaben!$C25=""),"",IF(AND(Vorhaben!$I25&lt;=M$16,OR(Vorhaben!$J25="",Vorhaben!$J25&gt;=M$15)),IFERROR(LEFT(Vorhaben!$B25,1),"x"),""))</f>
        <v/>
      </c>
      <c r="N32" s="46" t="str">
        <f>IF(OR(Vorhaben!$I25="",Vorhaben!$C25=""),"",IF(AND(Vorhaben!$I25&lt;=N$16,OR(Vorhaben!$J25="",Vorhaben!$J25&gt;=N$15)),IFERROR(LEFT(Vorhaben!$B25,1),"x"),""))</f>
        <v/>
      </c>
      <c r="O32" s="46" t="str">
        <f>IF(OR(Vorhaben!$I25="",Vorhaben!$C25=""),"",IF(AND(Vorhaben!$I25&lt;=O$16,OR(Vorhaben!$J25="",Vorhaben!$J25&gt;=O$15)),IFERROR(LEFT(Vorhaben!$B25,1),"x"),""))</f>
        <v/>
      </c>
      <c r="P32" s="46" t="str">
        <f>IF(OR(Vorhaben!$I25="",Vorhaben!$C25=""),"",IF(AND(Vorhaben!$I25&lt;=P$16,OR(Vorhaben!$J25="",Vorhaben!$J25&gt;=P$15)),IFERROR(LEFT(Vorhaben!$B25,1),"x"),""))</f>
        <v/>
      </c>
      <c r="Q32" s="46" t="str">
        <f>IF(OR(Vorhaben!$I25="",Vorhaben!$C25=""),"",IF(AND(Vorhaben!$I25&lt;=Q$16,OR(Vorhaben!$J25="",Vorhaben!$J25&gt;=Q$15)),IFERROR(LEFT(Vorhaben!$B25,1),"x"),""))</f>
        <v/>
      </c>
      <c r="R32" s="46" t="str">
        <f>IF(OR(Vorhaben!$I25="",Vorhaben!$C25=""),"",IF(AND(Vorhaben!$I25&lt;=R$16,OR(Vorhaben!$J25="",Vorhaben!$J25&gt;=R$15)),IFERROR(LEFT(Vorhaben!$B25,1),"x"),""))</f>
        <v/>
      </c>
      <c r="S32" s="46" t="str">
        <f>IF(OR(Vorhaben!$I25="",Vorhaben!$C25=""),"",IF(AND(Vorhaben!$I25&lt;=S$16,OR(Vorhaben!$J25="",Vorhaben!$J25&gt;=S$15)),IFERROR(LEFT(Vorhaben!$B25,1),"x"),""))</f>
        <v/>
      </c>
      <c r="T32" s="46" t="str">
        <f>IF(OR(Vorhaben!$I25="",Vorhaben!$C25=""),"",IF(AND(Vorhaben!$I25&lt;=T$16,OR(Vorhaben!$J25="",Vorhaben!$J25&gt;=T$15)),IFERROR(LEFT(Vorhaben!$B25,1),"x"),""))</f>
        <v/>
      </c>
      <c r="U32" s="46" t="str">
        <f>IF(OR(Vorhaben!$I25="",Vorhaben!$C25=""),"",IF(AND(Vorhaben!$I25&lt;=U$16,OR(Vorhaben!$J25="",Vorhaben!$J25&gt;=U$15)),IFERROR(LEFT(Vorhaben!$B25,1),"x"),""))</f>
        <v/>
      </c>
      <c r="V32" s="46" t="str">
        <f>IF(OR(Vorhaben!$I25="",Vorhaben!$C25=""),"",IF(AND(Vorhaben!$I25&lt;=V$16,OR(Vorhaben!$J25="",Vorhaben!$J25&gt;=V$15)),IFERROR(LEFT(Vorhaben!$B25,1),"x"),""))</f>
        <v/>
      </c>
      <c r="W32" s="46" t="str">
        <f>IF(OR(Vorhaben!$I25="",Vorhaben!$C25=""),"",IF(AND(Vorhaben!$I25&lt;=W$16,OR(Vorhaben!$J25="",Vorhaben!$J25&gt;=W$15)),IFERROR(LEFT(Vorhaben!$B25,1),"x"),""))</f>
        <v/>
      </c>
      <c r="X32" s="46" t="str">
        <f>IF(OR(Vorhaben!$I25="",Vorhaben!$C25=""),"",IF(AND(Vorhaben!$I25&lt;=X$16,OR(Vorhaben!$J25="",Vorhaben!$J25&gt;=X$15)),IFERROR(LEFT(Vorhaben!$B25,1),"x"),""))</f>
        <v/>
      </c>
      <c r="Y32" s="46" t="str">
        <f>IF(OR(Vorhaben!$I25="",Vorhaben!$C25=""),"",IF(AND(Vorhaben!$I25&lt;=Y$16,OR(Vorhaben!$J25="",Vorhaben!$J25&gt;=Y$15)),IFERROR(LEFT(Vorhaben!$B25,1),"x"),""))</f>
        <v/>
      </c>
      <c r="Z32" s="46" t="str">
        <f>IF(OR(Vorhaben!$I25="",Vorhaben!$C25=""),"",IF(AND(Vorhaben!$I25&lt;=Z$16,OR(Vorhaben!$J25="",Vorhaben!$J25&gt;=Z$15)),IFERROR(LEFT(Vorhaben!$B25,1),"x"),""))</f>
        <v/>
      </c>
      <c r="AA32" s="46" t="str">
        <f>IF(OR(Vorhaben!$I25="",Vorhaben!$C25=""),"",IF(AND(Vorhaben!$I25&lt;=AA$16,OR(Vorhaben!$J25="",Vorhaben!$J25&gt;=AA$15)),IFERROR(LEFT(Vorhaben!$B25,1),"x"),""))</f>
        <v/>
      </c>
      <c r="AB32" s="46" t="str">
        <f>IF(OR(Vorhaben!$I25="",Vorhaben!$C25=""),"",IF(AND(Vorhaben!$I25&lt;=AB$16,OR(Vorhaben!$J25="",Vorhaben!$J25&gt;=AB$15)),IFERROR(LEFT(Vorhaben!$B25,1),"x"),""))</f>
        <v/>
      </c>
      <c r="AC32" s="46" t="str">
        <f>IF(OR(Vorhaben!$I25="",Vorhaben!$C25=""),"",IF(AND(Vorhaben!$I25&lt;=AC$16,OR(Vorhaben!$J25="",Vorhaben!$J25&gt;=AC$15)),IFERROR(LEFT(Vorhaben!$B25,1),"x"),""))</f>
        <v/>
      </c>
      <c r="AD32" s="46" t="str">
        <f>IF(OR(Vorhaben!$I25="",Vorhaben!$C25=""),"",IF(AND(Vorhaben!$I25&lt;=AD$16,OR(Vorhaben!$J25="",Vorhaben!$J25&gt;=AD$15)),IFERROR(LEFT(Vorhaben!$B25,1),"x"),""))</f>
        <v/>
      </c>
      <c r="AE32" s="46" t="str">
        <f>IF(OR(Vorhaben!$I25="",Vorhaben!$C25=""),"",IF(AND(Vorhaben!$I25&lt;=AE$16,OR(Vorhaben!$J25="",Vorhaben!$J25&gt;=AE$15)),IFERROR(LEFT(Vorhaben!$B25,1),"x"),""))</f>
        <v/>
      </c>
      <c r="AF32" s="46" t="str">
        <f>IF(OR(Vorhaben!$I25="",Vorhaben!$C25=""),"",IF(AND(Vorhaben!$I25&lt;=AF$16,OR(Vorhaben!$J25="",Vorhaben!$J25&gt;=AF$15)),IFERROR(LEFT(Vorhaben!$B25,1),"x"),""))</f>
        <v/>
      </c>
      <c r="AG32" s="46" t="str">
        <f>IF(OR(Vorhaben!$I25="",Vorhaben!$C25=""),"",IF(AND(Vorhaben!$I25&lt;=AG$16,OR(Vorhaben!$J25="",Vorhaben!$J25&gt;=AG$15)),IFERROR(LEFT(Vorhaben!$B25,1),"x"),""))</f>
        <v/>
      </c>
      <c r="AH32" s="46" t="str">
        <f>IF(OR(Vorhaben!$I25="",Vorhaben!$C25=""),"",IF(AND(Vorhaben!$I25&lt;=AH$16,OR(Vorhaben!$J25="",Vorhaben!$J25&gt;=AH$15)),IFERROR(LEFT(Vorhaben!$B25,1),"x"),""))</f>
        <v/>
      </c>
      <c r="AI32" s="46" t="str">
        <f>IF(OR(Vorhaben!$I25="",Vorhaben!$C25=""),"",IF(AND(Vorhaben!$I25&lt;=AI$16,OR(Vorhaben!$J25="",Vorhaben!$J25&gt;=AI$15)),IFERROR(LEFT(Vorhaben!$B25,1),"x"),""))</f>
        <v/>
      </c>
      <c r="AJ32" s="46" t="str">
        <f>IF(OR(Vorhaben!$I25="",Vorhaben!$C25=""),"",IF(AND(Vorhaben!$I25&lt;=AJ$16,OR(Vorhaben!$J25="",Vorhaben!$J25&gt;=AJ$15)),IFERROR(LEFT(Vorhaben!$B25,1),"x"),""))</f>
        <v/>
      </c>
      <c r="AK32" s="46" t="str">
        <f>IF(OR(Vorhaben!$I25="",Vorhaben!$C25=""),"",IF(AND(Vorhaben!$I25&lt;=AK$16,OR(Vorhaben!$J25="",Vorhaben!$J25&gt;=AK$15)),IFERROR(LEFT(Vorhaben!$B25,1),"x"),""))</f>
        <v/>
      </c>
      <c r="AL32" s="46" t="str">
        <f>IF(OR(Vorhaben!$I25="",Vorhaben!$C25=""),"",IF(AND(Vorhaben!$I25&lt;=AL$16,OR(Vorhaben!$J25="",Vorhaben!$J25&gt;=AL$15)),IFERROR(LEFT(Vorhaben!$B25,1),"x"),""))</f>
        <v/>
      </c>
      <c r="AM32" s="46" t="str">
        <f>IF(OR(Vorhaben!$I25="",Vorhaben!$C25=""),"",IF(AND(Vorhaben!$I25&lt;=AM$16,OR(Vorhaben!$J25="",Vorhaben!$J25&gt;=AM$15)),IFERROR(LEFT(Vorhaben!$B25,1),"x"),""))</f>
        <v/>
      </c>
      <c r="AN32" s="46" t="str">
        <f>IF(OR(Vorhaben!$I25="",Vorhaben!$C25=""),"",IF(AND(Vorhaben!$I25&lt;=AN$16,OR(Vorhaben!$J25="",Vorhaben!$J25&gt;=AN$15)),IFERROR(LEFT(Vorhaben!$B25,1),"x"),""))</f>
        <v/>
      </c>
      <c r="AO32" s="46" t="str">
        <f>IF(OR(Vorhaben!$I25="",Vorhaben!$C25=""),"",IF(AND(Vorhaben!$I25&lt;=AO$16,OR(Vorhaben!$J25="",Vorhaben!$J25&gt;=AO$15)),IFERROR(LEFT(Vorhaben!$B25,1),"x"),""))</f>
        <v/>
      </c>
      <c r="AP32" s="46" t="str">
        <f>IF(OR(Vorhaben!$I25="",Vorhaben!$C25=""),"",IF(AND(Vorhaben!$I25&lt;=AP$16,OR(Vorhaben!$J25="",Vorhaben!$J25&gt;=AP$15)),IFERROR(LEFT(Vorhaben!$B25,1),"x"),""))</f>
        <v/>
      </c>
      <c r="AQ32" s="46" t="str">
        <f>IF(OR(Vorhaben!$I25="",Vorhaben!$C25=""),"",IF(AND(Vorhaben!$I25&lt;=AQ$16,OR(Vorhaben!$J25="",Vorhaben!$J25&gt;=AQ$15)),IFERROR(LEFT(Vorhaben!$B25,1),"x"),""))</f>
        <v/>
      </c>
      <c r="AR32" s="46" t="str">
        <f>IF(OR(Vorhaben!$I25="",Vorhaben!$C25=""),"",IF(AND(Vorhaben!$I25&lt;=AR$16,OR(Vorhaben!$J25="",Vorhaben!$J25&gt;=AR$15)),IFERROR(LEFT(Vorhaben!$B25,1),"x"),""))</f>
        <v/>
      </c>
      <c r="AS32" s="46" t="str">
        <f>IF(OR(Vorhaben!$I25="",Vorhaben!$C25=""),"",IF(AND(Vorhaben!$I25&lt;=AS$16,OR(Vorhaben!$J25="",Vorhaben!$J25&gt;=AS$15)),IFERROR(LEFT(Vorhaben!$B25,1),"x"),""))</f>
        <v/>
      </c>
      <c r="AT32" s="46" t="str">
        <f>IF(OR(Vorhaben!$I25="",Vorhaben!$C25=""),"",IF(AND(Vorhaben!$I25&lt;=AT$16,OR(Vorhaben!$J25="",Vorhaben!$J25&gt;=AT$15)),IFERROR(LEFT(Vorhaben!$B25,1),"x"),""))</f>
        <v/>
      </c>
    </row>
    <row r="33" spans="1:46" ht="21.75" customHeight="1" x14ac:dyDescent="0.3">
      <c r="A33" s="24" t="str">
        <f>IF(Vorhaben!$C26="","",Vorhaben!$A26)</f>
        <v/>
      </c>
      <c r="B33" s="45" t="str">
        <f>IF(Vorhaben!$C26="","",Vorhaben!$C26)</f>
        <v/>
      </c>
      <c r="C33" s="46" t="str">
        <f>IF(OR(Vorhaben!$I26="",Vorhaben!$C26=""),"",IF(AND(Vorhaben!$I26&lt;=C$16,OR(Vorhaben!$J26="",Vorhaben!$J26&gt;=C$15)),IFERROR(LEFT(Vorhaben!$B26,1),"x"),""))</f>
        <v/>
      </c>
      <c r="D33" s="46" t="str">
        <f>IF(OR(Vorhaben!$I26="",Vorhaben!$C26=""),"",IF(AND(Vorhaben!$I26&lt;=D$16,OR(Vorhaben!$J26="",Vorhaben!$J26&gt;=D$15)),IFERROR(LEFT(Vorhaben!$B26,1),"x"),""))</f>
        <v/>
      </c>
      <c r="E33" s="46" t="str">
        <f>IF(OR(Vorhaben!$I26="",Vorhaben!$C26=""),"",IF(AND(Vorhaben!$I26&lt;=E$16,OR(Vorhaben!$J26="",Vorhaben!$J26&gt;=E$15)),IFERROR(LEFT(Vorhaben!$B26,1),"x"),""))</f>
        <v/>
      </c>
      <c r="F33" s="46" t="str">
        <f>IF(OR(Vorhaben!$I26="",Vorhaben!$C26=""),"",IF(AND(Vorhaben!$I26&lt;=F$16,OR(Vorhaben!$J26="",Vorhaben!$J26&gt;=F$15)),IFERROR(LEFT(Vorhaben!$B26,1),"x"),""))</f>
        <v/>
      </c>
      <c r="G33" s="46" t="str">
        <f>IF(OR(Vorhaben!$I26="",Vorhaben!$C26=""),"",IF(AND(Vorhaben!$I26&lt;=G$16,OR(Vorhaben!$J26="",Vorhaben!$J26&gt;=G$15)),IFERROR(LEFT(Vorhaben!$B26,1),"x"),""))</f>
        <v/>
      </c>
      <c r="H33" s="46" t="str">
        <f>IF(OR(Vorhaben!$I26="",Vorhaben!$C26=""),"",IF(AND(Vorhaben!$I26&lt;=H$16,OR(Vorhaben!$J26="",Vorhaben!$J26&gt;=H$15)),IFERROR(LEFT(Vorhaben!$B26,1),"x"),""))</f>
        <v/>
      </c>
      <c r="I33" s="46" t="str">
        <f>IF(OR(Vorhaben!$I26="",Vorhaben!$C26=""),"",IF(AND(Vorhaben!$I26&lt;=I$16,OR(Vorhaben!$J26="",Vorhaben!$J26&gt;=I$15)),IFERROR(LEFT(Vorhaben!$B26,1),"x"),""))</f>
        <v/>
      </c>
      <c r="J33" s="46" t="str">
        <f>IF(OR(Vorhaben!$I26="",Vorhaben!$C26=""),"",IF(AND(Vorhaben!$I26&lt;=J$16,OR(Vorhaben!$J26="",Vorhaben!$J26&gt;=J$15)),IFERROR(LEFT(Vorhaben!$B26,1),"x"),""))</f>
        <v/>
      </c>
      <c r="K33" s="46" t="str">
        <f>IF(OR(Vorhaben!$I26="",Vorhaben!$C26=""),"",IF(AND(Vorhaben!$I26&lt;=K$16,OR(Vorhaben!$J26="",Vorhaben!$J26&gt;=K$15)),IFERROR(LEFT(Vorhaben!$B26,1),"x"),""))</f>
        <v/>
      </c>
      <c r="L33" s="46" t="str">
        <f>IF(OR(Vorhaben!$I26="",Vorhaben!$C26=""),"",IF(AND(Vorhaben!$I26&lt;=L$16,OR(Vorhaben!$J26="",Vorhaben!$J26&gt;=L$15)),IFERROR(LEFT(Vorhaben!$B26,1),"x"),""))</f>
        <v/>
      </c>
      <c r="M33" s="46" t="str">
        <f>IF(OR(Vorhaben!$I26="",Vorhaben!$C26=""),"",IF(AND(Vorhaben!$I26&lt;=M$16,OR(Vorhaben!$J26="",Vorhaben!$J26&gt;=M$15)),IFERROR(LEFT(Vorhaben!$B26,1),"x"),""))</f>
        <v/>
      </c>
      <c r="N33" s="46" t="str">
        <f>IF(OR(Vorhaben!$I26="",Vorhaben!$C26=""),"",IF(AND(Vorhaben!$I26&lt;=N$16,OR(Vorhaben!$J26="",Vorhaben!$J26&gt;=N$15)),IFERROR(LEFT(Vorhaben!$B26,1),"x"),""))</f>
        <v/>
      </c>
      <c r="O33" s="46" t="str">
        <f>IF(OR(Vorhaben!$I26="",Vorhaben!$C26=""),"",IF(AND(Vorhaben!$I26&lt;=O$16,OR(Vorhaben!$J26="",Vorhaben!$J26&gt;=O$15)),IFERROR(LEFT(Vorhaben!$B26,1),"x"),""))</f>
        <v/>
      </c>
      <c r="P33" s="46" t="str">
        <f>IF(OR(Vorhaben!$I26="",Vorhaben!$C26=""),"",IF(AND(Vorhaben!$I26&lt;=P$16,OR(Vorhaben!$J26="",Vorhaben!$J26&gt;=P$15)),IFERROR(LEFT(Vorhaben!$B26,1),"x"),""))</f>
        <v/>
      </c>
      <c r="Q33" s="46" t="str">
        <f>IF(OR(Vorhaben!$I26="",Vorhaben!$C26=""),"",IF(AND(Vorhaben!$I26&lt;=Q$16,OR(Vorhaben!$J26="",Vorhaben!$J26&gt;=Q$15)),IFERROR(LEFT(Vorhaben!$B26,1),"x"),""))</f>
        <v/>
      </c>
      <c r="R33" s="46" t="str">
        <f>IF(OR(Vorhaben!$I26="",Vorhaben!$C26=""),"",IF(AND(Vorhaben!$I26&lt;=R$16,OR(Vorhaben!$J26="",Vorhaben!$J26&gt;=R$15)),IFERROR(LEFT(Vorhaben!$B26,1),"x"),""))</f>
        <v/>
      </c>
      <c r="S33" s="46" t="str">
        <f>IF(OR(Vorhaben!$I26="",Vorhaben!$C26=""),"",IF(AND(Vorhaben!$I26&lt;=S$16,OR(Vorhaben!$J26="",Vorhaben!$J26&gt;=S$15)),IFERROR(LEFT(Vorhaben!$B26,1),"x"),""))</f>
        <v/>
      </c>
      <c r="T33" s="46" t="str">
        <f>IF(OR(Vorhaben!$I26="",Vorhaben!$C26=""),"",IF(AND(Vorhaben!$I26&lt;=T$16,OR(Vorhaben!$J26="",Vorhaben!$J26&gt;=T$15)),IFERROR(LEFT(Vorhaben!$B26,1),"x"),""))</f>
        <v/>
      </c>
      <c r="U33" s="46" t="str">
        <f>IF(OR(Vorhaben!$I26="",Vorhaben!$C26=""),"",IF(AND(Vorhaben!$I26&lt;=U$16,OR(Vorhaben!$J26="",Vorhaben!$J26&gt;=U$15)),IFERROR(LEFT(Vorhaben!$B26,1),"x"),""))</f>
        <v/>
      </c>
      <c r="V33" s="46" t="str">
        <f>IF(OR(Vorhaben!$I26="",Vorhaben!$C26=""),"",IF(AND(Vorhaben!$I26&lt;=V$16,OR(Vorhaben!$J26="",Vorhaben!$J26&gt;=V$15)),IFERROR(LEFT(Vorhaben!$B26,1),"x"),""))</f>
        <v/>
      </c>
      <c r="W33" s="46" t="str">
        <f>IF(OR(Vorhaben!$I26="",Vorhaben!$C26=""),"",IF(AND(Vorhaben!$I26&lt;=W$16,OR(Vorhaben!$J26="",Vorhaben!$J26&gt;=W$15)),IFERROR(LEFT(Vorhaben!$B26,1),"x"),""))</f>
        <v/>
      </c>
      <c r="X33" s="46" t="str">
        <f>IF(OR(Vorhaben!$I26="",Vorhaben!$C26=""),"",IF(AND(Vorhaben!$I26&lt;=X$16,OR(Vorhaben!$J26="",Vorhaben!$J26&gt;=X$15)),IFERROR(LEFT(Vorhaben!$B26,1),"x"),""))</f>
        <v/>
      </c>
      <c r="Y33" s="46" t="str">
        <f>IF(OR(Vorhaben!$I26="",Vorhaben!$C26=""),"",IF(AND(Vorhaben!$I26&lt;=Y$16,OR(Vorhaben!$J26="",Vorhaben!$J26&gt;=Y$15)),IFERROR(LEFT(Vorhaben!$B26,1),"x"),""))</f>
        <v/>
      </c>
      <c r="Z33" s="46" t="str">
        <f>IF(OR(Vorhaben!$I26="",Vorhaben!$C26=""),"",IF(AND(Vorhaben!$I26&lt;=Z$16,OR(Vorhaben!$J26="",Vorhaben!$J26&gt;=Z$15)),IFERROR(LEFT(Vorhaben!$B26,1),"x"),""))</f>
        <v/>
      </c>
      <c r="AA33" s="46" t="str">
        <f>IF(OR(Vorhaben!$I26="",Vorhaben!$C26=""),"",IF(AND(Vorhaben!$I26&lt;=AA$16,OR(Vorhaben!$J26="",Vorhaben!$J26&gt;=AA$15)),IFERROR(LEFT(Vorhaben!$B26,1),"x"),""))</f>
        <v/>
      </c>
      <c r="AB33" s="46" t="str">
        <f>IF(OR(Vorhaben!$I26="",Vorhaben!$C26=""),"",IF(AND(Vorhaben!$I26&lt;=AB$16,OR(Vorhaben!$J26="",Vorhaben!$J26&gt;=AB$15)),IFERROR(LEFT(Vorhaben!$B26,1),"x"),""))</f>
        <v/>
      </c>
      <c r="AC33" s="46" t="str">
        <f>IF(OR(Vorhaben!$I26="",Vorhaben!$C26=""),"",IF(AND(Vorhaben!$I26&lt;=AC$16,OR(Vorhaben!$J26="",Vorhaben!$J26&gt;=AC$15)),IFERROR(LEFT(Vorhaben!$B26,1),"x"),""))</f>
        <v/>
      </c>
      <c r="AD33" s="46" t="str">
        <f>IF(OR(Vorhaben!$I26="",Vorhaben!$C26=""),"",IF(AND(Vorhaben!$I26&lt;=AD$16,OR(Vorhaben!$J26="",Vorhaben!$J26&gt;=AD$15)),IFERROR(LEFT(Vorhaben!$B26,1),"x"),""))</f>
        <v/>
      </c>
      <c r="AE33" s="46" t="str">
        <f>IF(OR(Vorhaben!$I26="",Vorhaben!$C26=""),"",IF(AND(Vorhaben!$I26&lt;=AE$16,OR(Vorhaben!$J26="",Vorhaben!$J26&gt;=AE$15)),IFERROR(LEFT(Vorhaben!$B26,1),"x"),""))</f>
        <v/>
      </c>
      <c r="AF33" s="46" t="str">
        <f>IF(OR(Vorhaben!$I26="",Vorhaben!$C26=""),"",IF(AND(Vorhaben!$I26&lt;=AF$16,OR(Vorhaben!$J26="",Vorhaben!$J26&gt;=AF$15)),IFERROR(LEFT(Vorhaben!$B26,1),"x"),""))</f>
        <v/>
      </c>
      <c r="AG33" s="46" t="str">
        <f>IF(OR(Vorhaben!$I26="",Vorhaben!$C26=""),"",IF(AND(Vorhaben!$I26&lt;=AG$16,OR(Vorhaben!$J26="",Vorhaben!$J26&gt;=AG$15)),IFERROR(LEFT(Vorhaben!$B26,1),"x"),""))</f>
        <v/>
      </c>
      <c r="AH33" s="46" t="str">
        <f>IF(OR(Vorhaben!$I26="",Vorhaben!$C26=""),"",IF(AND(Vorhaben!$I26&lt;=AH$16,OR(Vorhaben!$J26="",Vorhaben!$J26&gt;=AH$15)),IFERROR(LEFT(Vorhaben!$B26,1),"x"),""))</f>
        <v/>
      </c>
      <c r="AI33" s="46" t="str">
        <f>IF(OR(Vorhaben!$I26="",Vorhaben!$C26=""),"",IF(AND(Vorhaben!$I26&lt;=AI$16,OR(Vorhaben!$J26="",Vorhaben!$J26&gt;=AI$15)),IFERROR(LEFT(Vorhaben!$B26,1),"x"),""))</f>
        <v/>
      </c>
      <c r="AJ33" s="46" t="str">
        <f>IF(OR(Vorhaben!$I26="",Vorhaben!$C26=""),"",IF(AND(Vorhaben!$I26&lt;=AJ$16,OR(Vorhaben!$J26="",Vorhaben!$J26&gt;=AJ$15)),IFERROR(LEFT(Vorhaben!$B26,1),"x"),""))</f>
        <v/>
      </c>
      <c r="AK33" s="46" t="str">
        <f>IF(OR(Vorhaben!$I26="",Vorhaben!$C26=""),"",IF(AND(Vorhaben!$I26&lt;=AK$16,OR(Vorhaben!$J26="",Vorhaben!$J26&gt;=AK$15)),IFERROR(LEFT(Vorhaben!$B26,1),"x"),""))</f>
        <v/>
      </c>
      <c r="AL33" s="46" t="str">
        <f>IF(OR(Vorhaben!$I26="",Vorhaben!$C26=""),"",IF(AND(Vorhaben!$I26&lt;=AL$16,OR(Vorhaben!$J26="",Vorhaben!$J26&gt;=AL$15)),IFERROR(LEFT(Vorhaben!$B26,1),"x"),""))</f>
        <v/>
      </c>
      <c r="AM33" s="46" t="str">
        <f>IF(OR(Vorhaben!$I26="",Vorhaben!$C26=""),"",IF(AND(Vorhaben!$I26&lt;=AM$16,OR(Vorhaben!$J26="",Vorhaben!$J26&gt;=AM$15)),IFERROR(LEFT(Vorhaben!$B26,1),"x"),""))</f>
        <v/>
      </c>
      <c r="AN33" s="46" t="str">
        <f>IF(OR(Vorhaben!$I26="",Vorhaben!$C26=""),"",IF(AND(Vorhaben!$I26&lt;=AN$16,OR(Vorhaben!$J26="",Vorhaben!$J26&gt;=AN$15)),IFERROR(LEFT(Vorhaben!$B26,1),"x"),""))</f>
        <v/>
      </c>
      <c r="AO33" s="46" t="str">
        <f>IF(OR(Vorhaben!$I26="",Vorhaben!$C26=""),"",IF(AND(Vorhaben!$I26&lt;=AO$16,OR(Vorhaben!$J26="",Vorhaben!$J26&gt;=AO$15)),IFERROR(LEFT(Vorhaben!$B26,1),"x"),""))</f>
        <v/>
      </c>
      <c r="AP33" s="46" t="str">
        <f>IF(OR(Vorhaben!$I26="",Vorhaben!$C26=""),"",IF(AND(Vorhaben!$I26&lt;=AP$16,OR(Vorhaben!$J26="",Vorhaben!$J26&gt;=AP$15)),IFERROR(LEFT(Vorhaben!$B26,1),"x"),""))</f>
        <v/>
      </c>
      <c r="AQ33" s="46" t="str">
        <f>IF(OR(Vorhaben!$I26="",Vorhaben!$C26=""),"",IF(AND(Vorhaben!$I26&lt;=AQ$16,OR(Vorhaben!$J26="",Vorhaben!$J26&gt;=AQ$15)),IFERROR(LEFT(Vorhaben!$B26,1),"x"),""))</f>
        <v/>
      </c>
      <c r="AR33" s="46" t="str">
        <f>IF(OR(Vorhaben!$I26="",Vorhaben!$C26=""),"",IF(AND(Vorhaben!$I26&lt;=AR$16,OR(Vorhaben!$J26="",Vorhaben!$J26&gt;=AR$15)),IFERROR(LEFT(Vorhaben!$B26,1),"x"),""))</f>
        <v/>
      </c>
      <c r="AS33" s="46" t="str">
        <f>IF(OR(Vorhaben!$I26="",Vorhaben!$C26=""),"",IF(AND(Vorhaben!$I26&lt;=AS$16,OR(Vorhaben!$J26="",Vorhaben!$J26&gt;=AS$15)),IFERROR(LEFT(Vorhaben!$B26,1),"x"),""))</f>
        <v/>
      </c>
      <c r="AT33" s="46" t="str">
        <f>IF(OR(Vorhaben!$I26="",Vorhaben!$C26=""),"",IF(AND(Vorhaben!$I26&lt;=AT$16,OR(Vorhaben!$J26="",Vorhaben!$J26&gt;=AT$15)),IFERROR(LEFT(Vorhaben!$B26,1),"x"),""))</f>
        <v/>
      </c>
    </row>
    <row r="34" spans="1:46" ht="21.75" customHeight="1" x14ac:dyDescent="0.3">
      <c r="A34" s="24" t="str">
        <f>IF(Vorhaben!$C27="","",Vorhaben!$A27)</f>
        <v/>
      </c>
      <c r="B34" s="45" t="str">
        <f>IF(Vorhaben!$C27="","",Vorhaben!$C27)</f>
        <v/>
      </c>
      <c r="C34" s="46" t="str">
        <f>IF(OR(Vorhaben!$I27="",Vorhaben!$C27=""),"",IF(AND(Vorhaben!$I27&lt;=C$16,OR(Vorhaben!$J27="",Vorhaben!$J27&gt;=C$15)),IFERROR(LEFT(Vorhaben!$B27,1),"x"),""))</f>
        <v/>
      </c>
      <c r="D34" s="46" t="str">
        <f>IF(OR(Vorhaben!$I27="",Vorhaben!$C27=""),"",IF(AND(Vorhaben!$I27&lt;=D$16,OR(Vorhaben!$J27="",Vorhaben!$J27&gt;=D$15)),IFERROR(LEFT(Vorhaben!$B27,1),"x"),""))</f>
        <v/>
      </c>
      <c r="E34" s="46" t="str">
        <f>IF(OR(Vorhaben!$I27="",Vorhaben!$C27=""),"",IF(AND(Vorhaben!$I27&lt;=E$16,OR(Vorhaben!$J27="",Vorhaben!$J27&gt;=E$15)),IFERROR(LEFT(Vorhaben!$B27,1),"x"),""))</f>
        <v/>
      </c>
      <c r="F34" s="46" t="str">
        <f>IF(OR(Vorhaben!$I27="",Vorhaben!$C27=""),"",IF(AND(Vorhaben!$I27&lt;=F$16,OR(Vorhaben!$J27="",Vorhaben!$J27&gt;=F$15)),IFERROR(LEFT(Vorhaben!$B27,1),"x"),""))</f>
        <v/>
      </c>
      <c r="G34" s="46" t="str">
        <f>IF(OR(Vorhaben!$I27="",Vorhaben!$C27=""),"",IF(AND(Vorhaben!$I27&lt;=G$16,OR(Vorhaben!$J27="",Vorhaben!$J27&gt;=G$15)),IFERROR(LEFT(Vorhaben!$B27,1),"x"),""))</f>
        <v/>
      </c>
      <c r="H34" s="46" t="str">
        <f>IF(OR(Vorhaben!$I27="",Vorhaben!$C27=""),"",IF(AND(Vorhaben!$I27&lt;=H$16,OR(Vorhaben!$J27="",Vorhaben!$J27&gt;=H$15)),IFERROR(LEFT(Vorhaben!$B27,1),"x"),""))</f>
        <v/>
      </c>
      <c r="I34" s="46" t="str">
        <f>IF(OR(Vorhaben!$I27="",Vorhaben!$C27=""),"",IF(AND(Vorhaben!$I27&lt;=I$16,OR(Vorhaben!$J27="",Vorhaben!$J27&gt;=I$15)),IFERROR(LEFT(Vorhaben!$B27,1),"x"),""))</f>
        <v/>
      </c>
      <c r="J34" s="46" t="str">
        <f>IF(OR(Vorhaben!$I27="",Vorhaben!$C27=""),"",IF(AND(Vorhaben!$I27&lt;=J$16,OR(Vorhaben!$J27="",Vorhaben!$J27&gt;=J$15)),IFERROR(LEFT(Vorhaben!$B27,1),"x"),""))</f>
        <v/>
      </c>
      <c r="K34" s="46" t="str">
        <f>IF(OR(Vorhaben!$I27="",Vorhaben!$C27=""),"",IF(AND(Vorhaben!$I27&lt;=K$16,OR(Vorhaben!$J27="",Vorhaben!$J27&gt;=K$15)),IFERROR(LEFT(Vorhaben!$B27,1),"x"),""))</f>
        <v/>
      </c>
      <c r="L34" s="46" t="str">
        <f>IF(OR(Vorhaben!$I27="",Vorhaben!$C27=""),"",IF(AND(Vorhaben!$I27&lt;=L$16,OR(Vorhaben!$J27="",Vorhaben!$J27&gt;=L$15)),IFERROR(LEFT(Vorhaben!$B27,1),"x"),""))</f>
        <v/>
      </c>
      <c r="M34" s="46" t="str">
        <f>IF(OR(Vorhaben!$I27="",Vorhaben!$C27=""),"",IF(AND(Vorhaben!$I27&lt;=M$16,OR(Vorhaben!$J27="",Vorhaben!$J27&gt;=M$15)),IFERROR(LEFT(Vorhaben!$B27,1),"x"),""))</f>
        <v/>
      </c>
      <c r="N34" s="46" t="str">
        <f>IF(OR(Vorhaben!$I27="",Vorhaben!$C27=""),"",IF(AND(Vorhaben!$I27&lt;=N$16,OR(Vorhaben!$J27="",Vorhaben!$J27&gt;=N$15)),IFERROR(LEFT(Vorhaben!$B27,1),"x"),""))</f>
        <v/>
      </c>
      <c r="O34" s="46" t="str">
        <f>IF(OR(Vorhaben!$I27="",Vorhaben!$C27=""),"",IF(AND(Vorhaben!$I27&lt;=O$16,OR(Vorhaben!$J27="",Vorhaben!$J27&gt;=O$15)),IFERROR(LEFT(Vorhaben!$B27,1),"x"),""))</f>
        <v/>
      </c>
      <c r="P34" s="46" t="str">
        <f>IF(OR(Vorhaben!$I27="",Vorhaben!$C27=""),"",IF(AND(Vorhaben!$I27&lt;=P$16,OR(Vorhaben!$J27="",Vorhaben!$J27&gt;=P$15)),IFERROR(LEFT(Vorhaben!$B27,1),"x"),""))</f>
        <v/>
      </c>
      <c r="Q34" s="46" t="str">
        <f>IF(OR(Vorhaben!$I27="",Vorhaben!$C27=""),"",IF(AND(Vorhaben!$I27&lt;=Q$16,OR(Vorhaben!$J27="",Vorhaben!$J27&gt;=Q$15)),IFERROR(LEFT(Vorhaben!$B27,1),"x"),""))</f>
        <v/>
      </c>
      <c r="R34" s="46" t="str">
        <f>IF(OR(Vorhaben!$I27="",Vorhaben!$C27=""),"",IF(AND(Vorhaben!$I27&lt;=R$16,OR(Vorhaben!$J27="",Vorhaben!$J27&gt;=R$15)),IFERROR(LEFT(Vorhaben!$B27,1),"x"),""))</f>
        <v/>
      </c>
      <c r="S34" s="46" t="str">
        <f>IF(OR(Vorhaben!$I27="",Vorhaben!$C27=""),"",IF(AND(Vorhaben!$I27&lt;=S$16,OR(Vorhaben!$J27="",Vorhaben!$J27&gt;=S$15)),IFERROR(LEFT(Vorhaben!$B27,1),"x"),""))</f>
        <v/>
      </c>
      <c r="T34" s="46" t="str">
        <f>IF(OR(Vorhaben!$I27="",Vorhaben!$C27=""),"",IF(AND(Vorhaben!$I27&lt;=T$16,OR(Vorhaben!$J27="",Vorhaben!$J27&gt;=T$15)),IFERROR(LEFT(Vorhaben!$B27,1),"x"),""))</f>
        <v/>
      </c>
      <c r="U34" s="46" t="str">
        <f>IF(OR(Vorhaben!$I27="",Vorhaben!$C27=""),"",IF(AND(Vorhaben!$I27&lt;=U$16,OR(Vorhaben!$J27="",Vorhaben!$J27&gt;=U$15)),IFERROR(LEFT(Vorhaben!$B27,1),"x"),""))</f>
        <v/>
      </c>
      <c r="V34" s="46" t="str">
        <f>IF(OR(Vorhaben!$I27="",Vorhaben!$C27=""),"",IF(AND(Vorhaben!$I27&lt;=V$16,OR(Vorhaben!$J27="",Vorhaben!$J27&gt;=V$15)),IFERROR(LEFT(Vorhaben!$B27,1),"x"),""))</f>
        <v/>
      </c>
      <c r="W34" s="46" t="str">
        <f>IF(OR(Vorhaben!$I27="",Vorhaben!$C27=""),"",IF(AND(Vorhaben!$I27&lt;=W$16,OR(Vorhaben!$J27="",Vorhaben!$J27&gt;=W$15)),IFERROR(LEFT(Vorhaben!$B27,1),"x"),""))</f>
        <v/>
      </c>
      <c r="X34" s="46" t="str">
        <f>IF(OR(Vorhaben!$I27="",Vorhaben!$C27=""),"",IF(AND(Vorhaben!$I27&lt;=X$16,OR(Vorhaben!$J27="",Vorhaben!$J27&gt;=X$15)),IFERROR(LEFT(Vorhaben!$B27,1),"x"),""))</f>
        <v/>
      </c>
      <c r="Y34" s="46" t="str">
        <f>IF(OR(Vorhaben!$I27="",Vorhaben!$C27=""),"",IF(AND(Vorhaben!$I27&lt;=Y$16,OR(Vorhaben!$J27="",Vorhaben!$J27&gt;=Y$15)),IFERROR(LEFT(Vorhaben!$B27,1),"x"),""))</f>
        <v/>
      </c>
      <c r="Z34" s="46" t="str">
        <f>IF(OR(Vorhaben!$I27="",Vorhaben!$C27=""),"",IF(AND(Vorhaben!$I27&lt;=Z$16,OR(Vorhaben!$J27="",Vorhaben!$J27&gt;=Z$15)),IFERROR(LEFT(Vorhaben!$B27,1),"x"),""))</f>
        <v/>
      </c>
      <c r="AA34" s="46" t="str">
        <f>IF(OR(Vorhaben!$I27="",Vorhaben!$C27=""),"",IF(AND(Vorhaben!$I27&lt;=AA$16,OR(Vorhaben!$J27="",Vorhaben!$J27&gt;=AA$15)),IFERROR(LEFT(Vorhaben!$B27,1),"x"),""))</f>
        <v/>
      </c>
      <c r="AB34" s="46" t="str">
        <f>IF(OR(Vorhaben!$I27="",Vorhaben!$C27=""),"",IF(AND(Vorhaben!$I27&lt;=AB$16,OR(Vorhaben!$J27="",Vorhaben!$J27&gt;=AB$15)),IFERROR(LEFT(Vorhaben!$B27,1),"x"),""))</f>
        <v/>
      </c>
      <c r="AC34" s="46" t="str">
        <f>IF(OR(Vorhaben!$I27="",Vorhaben!$C27=""),"",IF(AND(Vorhaben!$I27&lt;=AC$16,OR(Vorhaben!$J27="",Vorhaben!$J27&gt;=AC$15)),IFERROR(LEFT(Vorhaben!$B27,1),"x"),""))</f>
        <v/>
      </c>
      <c r="AD34" s="46" t="str">
        <f>IF(OR(Vorhaben!$I27="",Vorhaben!$C27=""),"",IF(AND(Vorhaben!$I27&lt;=AD$16,OR(Vorhaben!$J27="",Vorhaben!$J27&gt;=AD$15)),IFERROR(LEFT(Vorhaben!$B27,1),"x"),""))</f>
        <v/>
      </c>
      <c r="AE34" s="46" t="str">
        <f>IF(OR(Vorhaben!$I27="",Vorhaben!$C27=""),"",IF(AND(Vorhaben!$I27&lt;=AE$16,OR(Vorhaben!$J27="",Vorhaben!$J27&gt;=AE$15)),IFERROR(LEFT(Vorhaben!$B27,1),"x"),""))</f>
        <v/>
      </c>
      <c r="AF34" s="46" t="str">
        <f>IF(OR(Vorhaben!$I27="",Vorhaben!$C27=""),"",IF(AND(Vorhaben!$I27&lt;=AF$16,OR(Vorhaben!$J27="",Vorhaben!$J27&gt;=AF$15)),IFERROR(LEFT(Vorhaben!$B27,1),"x"),""))</f>
        <v/>
      </c>
      <c r="AG34" s="46" t="str">
        <f>IF(OR(Vorhaben!$I27="",Vorhaben!$C27=""),"",IF(AND(Vorhaben!$I27&lt;=AG$16,OR(Vorhaben!$J27="",Vorhaben!$J27&gt;=AG$15)),IFERROR(LEFT(Vorhaben!$B27,1),"x"),""))</f>
        <v/>
      </c>
      <c r="AH34" s="46" t="str">
        <f>IF(OR(Vorhaben!$I27="",Vorhaben!$C27=""),"",IF(AND(Vorhaben!$I27&lt;=AH$16,OR(Vorhaben!$J27="",Vorhaben!$J27&gt;=AH$15)),IFERROR(LEFT(Vorhaben!$B27,1),"x"),""))</f>
        <v/>
      </c>
      <c r="AI34" s="46" t="str">
        <f>IF(OR(Vorhaben!$I27="",Vorhaben!$C27=""),"",IF(AND(Vorhaben!$I27&lt;=AI$16,OR(Vorhaben!$J27="",Vorhaben!$J27&gt;=AI$15)),IFERROR(LEFT(Vorhaben!$B27,1),"x"),""))</f>
        <v/>
      </c>
      <c r="AJ34" s="46" t="str">
        <f>IF(OR(Vorhaben!$I27="",Vorhaben!$C27=""),"",IF(AND(Vorhaben!$I27&lt;=AJ$16,OR(Vorhaben!$J27="",Vorhaben!$J27&gt;=AJ$15)),IFERROR(LEFT(Vorhaben!$B27,1),"x"),""))</f>
        <v/>
      </c>
      <c r="AK34" s="46" t="str">
        <f>IF(OR(Vorhaben!$I27="",Vorhaben!$C27=""),"",IF(AND(Vorhaben!$I27&lt;=AK$16,OR(Vorhaben!$J27="",Vorhaben!$J27&gt;=AK$15)),IFERROR(LEFT(Vorhaben!$B27,1),"x"),""))</f>
        <v/>
      </c>
      <c r="AL34" s="46" t="str">
        <f>IF(OR(Vorhaben!$I27="",Vorhaben!$C27=""),"",IF(AND(Vorhaben!$I27&lt;=AL$16,OR(Vorhaben!$J27="",Vorhaben!$J27&gt;=AL$15)),IFERROR(LEFT(Vorhaben!$B27,1),"x"),""))</f>
        <v/>
      </c>
      <c r="AM34" s="46" t="str">
        <f>IF(OR(Vorhaben!$I27="",Vorhaben!$C27=""),"",IF(AND(Vorhaben!$I27&lt;=AM$16,OR(Vorhaben!$J27="",Vorhaben!$J27&gt;=AM$15)),IFERROR(LEFT(Vorhaben!$B27,1),"x"),""))</f>
        <v/>
      </c>
      <c r="AN34" s="46" t="str">
        <f>IF(OR(Vorhaben!$I27="",Vorhaben!$C27=""),"",IF(AND(Vorhaben!$I27&lt;=AN$16,OR(Vorhaben!$J27="",Vorhaben!$J27&gt;=AN$15)),IFERROR(LEFT(Vorhaben!$B27,1),"x"),""))</f>
        <v/>
      </c>
      <c r="AO34" s="46" t="str">
        <f>IF(OR(Vorhaben!$I27="",Vorhaben!$C27=""),"",IF(AND(Vorhaben!$I27&lt;=AO$16,OR(Vorhaben!$J27="",Vorhaben!$J27&gt;=AO$15)),IFERROR(LEFT(Vorhaben!$B27,1),"x"),""))</f>
        <v/>
      </c>
      <c r="AP34" s="46" t="str">
        <f>IF(OR(Vorhaben!$I27="",Vorhaben!$C27=""),"",IF(AND(Vorhaben!$I27&lt;=AP$16,OR(Vorhaben!$J27="",Vorhaben!$J27&gt;=AP$15)),IFERROR(LEFT(Vorhaben!$B27,1),"x"),""))</f>
        <v/>
      </c>
      <c r="AQ34" s="46" t="str">
        <f>IF(OR(Vorhaben!$I27="",Vorhaben!$C27=""),"",IF(AND(Vorhaben!$I27&lt;=AQ$16,OR(Vorhaben!$J27="",Vorhaben!$J27&gt;=AQ$15)),IFERROR(LEFT(Vorhaben!$B27,1),"x"),""))</f>
        <v/>
      </c>
      <c r="AR34" s="46" t="str">
        <f>IF(OR(Vorhaben!$I27="",Vorhaben!$C27=""),"",IF(AND(Vorhaben!$I27&lt;=AR$16,OR(Vorhaben!$J27="",Vorhaben!$J27&gt;=AR$15)),IFERROR(LEFT(Vorhaben!$B27,1),"x"),""))</f>
        <v/>
      </c>
      <c r="AS34" s="46" t="str">
        <f>IF(OR(Vorhaben!$I27="",Vorhaben!$C27=""),"",IF(AND(Vorhaben!$I27&lt;=AS$16,OR(Vorhaben!$J27="",Vorhaben!$J27&gt;=AS$15)),IFERROR(LEFT(Vorhaben!$B27,1),"x"),""))</f>
        <v/>
      </c>
      <c r="AT34" s="46" t="str">
        <f>IF(OR(Vorhaben!$I27="",Vorhaben!$C27=""),"",IF(AND(Vorhaben!$I27&lt;=AT$16,OR(Vorhaben!$J27="",Vorhaben!$J27&gt;=AT$15)),IFERROR(LEFT(Vorhaben!$B27,1),"x"),""))</f>
        <v/>
      </c>
    </row>
    <row r="35" spans="1:46" ht="21.75" customHeight="1" x14ac:dyDescent="0.3">
      <c r="A35" s="24" t="str">
        <f>IF(Vorhaben!$C28="","",Vorhaben!$A28)</f>
        <v/>
      </c>
      <c r="B35" s="45" t="str">
        <f>IF(Vorhaben!$C28="","",Vorhaben!$C28)</f>
        <v/>
      </c>
      <c r="C35" s="46" t="str">
        <f>IF(OR(Vorhaben!$I28="",Vorhaben!$C28=""),"",IF(AND(Vorhaben!$I28&lt;=C$16,OR(Vorhaben!$J28="",Vorhaben!$J28&gt;=C$15)),IFERROR(LEFT(Vorhaben!$B28,1),"x"),""))</f>
        <v/>
      </c>
      <c r="D35" s="46" t="str">
        <f>IF(OR(Vorhaben!$I28="",Vorhaben!$C28=""),"",IF(AND(Vorhaben!$I28&lt;=D$16,OR(Vorhaben!$J28="",Vorhaben!$J28&gt;=D$15)),IFERROR(LEFT(Vorhaben!$B28,1),"x"),""))</f>
        <v/>
      </c>
      <c r="E35" s="46" t="str">
        <f>IF(OR(Vorhaben!$I28="",Vorhaben!$C28=""),"",IF(AND(Vorhaben!$I28&lt;=E$16,OR(Vorhaben!$J28="",Vorhaben!$J28&gt;=E$15)),IFERROR(LEFT(Vorhaben!$B28,1),"x"),""))</f>
        <v/>
      </c>
      <c r="F35" s="46" t="str">
        <f>IF(OR(Vorhaben!$I28="",Vorhaben!$C28=""),"",IF(AND(Vorhaben!$I28&lt;=F$16,OR(Vorhaben!$J28="",Vorhaben!$J28&gt;=F$15)),IFERROR(LEFT(Vorhaben!$B28,1),"x"),""))</f>
        <v/>
      </c>
      <c r="G35" s="46" t="str">
        <f>IF(OR(Vorhaben!$I28="",Vorhaben!$C28=""),"",IF(AND(Vorhaben!$I28&lt;=G$16,OR(Vorhaben!$J28="",Vorhaben!$J28&gt;=G$15)),IFERROR(LEFT(Vorhaben!$B28,1),"x"),""))</f>
        <v/>
      </c>
      <c r="H35" s="46" t="str">
        <f>IF(OR(Vorhaben!$I28="",Vorhaben!$C28=""),"",IF(AND(Vorhaben!$I28&lt;=H$16,OR(Vorhaben!$J28="",Vorhaben!$J28&gt;=H$15)),IFERROR(LEFT(Vorhaben!$B28,1),"x"),""))</f>
        <v/>
      </c>
      <c r="I35" s="46" t="str">
        <f>IF(OR(Vorhaben!$I28="",Vorhaben!$C28=""),"",IF(AND(Vorhaben!$I28&lt;=I$16,OR(Vorhaben!$J28="",Vorhaben!$J28&gt;=I$15)),IFERROR(LEFT(Vorhaben!$B28,1),"x"),""))</f>
        <v/>
      </c>
      <c r="J35" s="46" t="str">
        <f>IF(OR(Vorhaben!$I28="",Vorhaben!$C28=""),"",IF(AND(Vorhaben!$I28&lt;=J$16,OR(Vorhaben!$J28="",Vorhaben!$J28&gt;=J$15)),IFERROR(LEFT(Vorhaben!$B28,1),"x"),""))</f>
        <v/>
      </c>
      <c r="K35" s="46" t="str">
        <f>IF(OR(Vorhaben!$I28="",Vorhaben!$C28=""),"",IF(AND(Vorhaben!$I28&lt;=K$16,OR(Vorhaben!$J28="",Vorhaben!$J28&gt;=K$15)),IFERROR(LEFT(Vorhaben!$B28,1),"x"),""))</f>
        <v/>
      </c>
      <c r="L35" s="46" t="str">
        <f>IF(OR(Vorhaben!$I28="",Vorhaben!$C28=""),"",IF(AND(Vorhaben!$I28&lt;=L$16,OR(Vorhaben!$J28="",Vorhaben!$J28&gt;=L$15)),IFERROR(LEFT(Vorhaben!$B28,1),"x"),""))</f>
        <v/>
      </c>
      <c r="M35" s="46" t="str">
        <f>IF(OR(Vorhaben!$I28="",Vorhaben!$C28=""),"",IF(AND(Vorhaben!$I28&lt;=M$16,OR(Vorhaben!$J28="",Vorhaben!$J28&gt;=M$15)),IFERROR(LEFT(Vorhaben!$B28,1),"x"),""))</f>
        <v/>
      </c>
      <c r="N35" s="46" t="str">
        <f>IF(OR(Vorhaben!$I28="",Vorhaben!$C28=""),"",IF(AND(Vorhaben!$I28&lt;=N$16,OR(Vorhaben!$J28="",Vorhaben!$J28&gt;=N$15)),IFERROR(LEFT(Vorhaben!$B28,1),"x"),""))</f>
        <v/>
      </c>
      <c r="O35" s="46" t="str">
        <f>IF(OR(Vorhaben!$I28="",Vorhaben!$C28=""),"",IF(AND(Vorhaben!$I28&lt;=O$16,OR(Vorhaben!$J28="",Vorhaben!$J28&gt;=O$15)),IFERROR(LEFT(Vorhaben!$B28,1),"x"),""))</f>
        <v/>
      </c>
      <c r="P35" s="46" t="str">
        <f>IF(OR(Vorhaben!$I28="",Vorhaben!$C28=""),"",IF(AND(Vorhaben!$I28&lt;=P$16,OR(Vorhaben!$J28="",Vorhaben!$J28&gt;=P$15)),IFERROR(LEFT(Vorhaben!$B28,1),"x"),""))</f>
        <v/>
      </c>
      <c r="Q35" s="46" t="str">
        <f>IF(OR(Vorhaben!$I28="",Vorhaben!$C28=""),"",IF(AND(Vorhaben!$I28&lt;=Q$16,OR(Vorhaben!$J28="",Vorhaben!$J28&gt;=Q$15)),IFERROR(LEFT(Vorhaben!$B28,1),"x"),""))</f>
        <v/>
      </c>
      <c r="R35" s="46" t="str">
        <f>IF(OR(Vorhaben!$I28="",Vorhaben!$C28=""),"",IF(AND(Vorhaben!$I28&lt;=R$16,OR(Vorhaben!$J28="",Vorhaben!$J28&gt;=R$15)),IFERROR(LEFT(Vorhaben!$B28,1),"x"),""))</f>
        <v/>
      </c>
      <c r="S35" s="46" t="str">
        <f>IF(OR(Vorhaben!$I28="",Vorhaben!$C28=""),"",IF(AND(Vorhaben!$I28&lt;=S$16,OR(Vorhaben!$J28="",Vorhaben!$J28&gt;=S$15)),IFERROR(LEFT(Vorhaben!$B28,1),"x"),""))</f>
        <v/>
      </c>
      <c r="T35" s="46" t="str">
        <f>IF(OR(Vorhaben!$I28="",Vorhaben!$C28=""),"",IF(AND(Vorhaben!$I28&lt;=T$16,OR(Vorhaben!$J28="",Vorhaben!$J28&gt;=T$15)),IFERROR(LEFT(Vorhaben!$B28,1),"x"),""))</f>
        <v/>
      </c>
      <c r="U35" s="46" t="str">
        <f>IF(OR(Vorhaben!$I28="",Vorhaben!$C28=""),"",IF(AND(Vorhaben!$I28&lt;=U$16,OR(Vorhaben!$J28="",Vorhaben!$J28&gt;=U$15)),IFERROR(LEFT(Vorhaben!$B28,1),"x"),""))</f>
        <v/>
      </c>
      <c r="V35" s="46" t="str">
        <f>IF(OR(Vorhaben!$I28="",Vorhaben!$C28=""),"",IF(AND(Vorhaben!$I28&lt;=V$16,OR(Vorhaben!$J28="",Vorhaben!$J28&gt;=V$15)),IFERROR(LEFT(Vorhaben!$B28,1),"x"),""))</f>
        <v/>
      </c>
      <c r="W35" s="46" t="str">
        <f>IF(OR(Vorhaben!$I28="",Vorhaben!$C28=""),"",IF(AND(Vorhaben!$I28&lt;=W$16,OR(Vorhaben!$J28="",Vorhaben!$J28&gt;=W$15)),IFERROR(LEFT(Vorhaben!$B28,1),"x"),""))</f>
        <v/>
      </c>
      <c r="X35" s="46" t="str">
        <f>IF(OR(Vorhaben!$I28="",Vorhaben!$C28=""),"",IF(AND(Vorhaben!$I28&lt;=X$16,OR(Vorhaben!$J28="",Vorhaben!$J28&gt;=X$15)),IFERROR(LEFT(Vorhaben!$B28,1),"x"),""))</f>
        <v/>
      </c>
      <c r="Y35" s="46" t="str">
        <f>IF(OR(Vorhaben!$I28="",Vorhaben!$C28=""),"",IF(AND(Vorhaben!$I28&lt;=Y$16,OR(Vorhaben!$J28="",Vorhaben!$J28&gt;=Y$15)),IFERROR(LEFT(Vorhaben!$B28,1),"x"),""))</f>
        <v/>
      </c>
      <c r="Z35" s="46" t="str">
        <f>IF(OR(Vorhaben!$I28="",Vorhaben!$C28=""),"",IF(AND(Vorhaben!$I28&lt;=Z$16,OR(Vorhaben!$J28="",Vorhaben!$J28&gt;=Z$15)),IFERROR(LEFT(Vorhaben!$B28,1),"x"),""))</f>
        <v/>
      </c>
      <c r="AA35" s="46" t="str">
        <f>IF(OR(Vorhaben!$I28="",Vorhaben!$C28=""),"",IF(AND(Vorhaben!$I28&lt;=AA$16,OR(Vorhaben!$J28="",Vorhaben!$J28&gt;=AA$15)),IFERROR(LEFT(Vorhaben!$B28,1),"x"),""))</f>
        <v/>
      </c>
      <c r="AB35" s="46" t="str">
        <f>IF(OR(Vorhaben!$I28="",Vorhaben!$C28=""),"",IF(AND(Vorhaben!$I28&lt;=AB$16,OR(Vorhaben!$J28="",Vorhaben!$J28&gt;=AB$15)),IFERROR(LEFT(Vorhaben!$B28,1),"x"),""))</f>
        <v/>
      </c>
      <c r="AC35" s="46" t="str">
        <f>IF(OR(Vorhaben!$I28="",Vorhaben!$C28=""),"",IF(AND(Vorhaben!$I28&lt;=AC$16,OR(Vorhaben!$J28="",Vorhaben!$J28&gt;=AC$15)),IFERROR(LEFT(Vorhaben!$B28,1),"x"),""))</f>
        <v/>
      </c>
      <c r="AD35" s="46" t="str">
        <f>IF(OR(Vorhaben!$I28="",Vorhaben!$C28=""),"",IF(AND(Vorhaben!$I28&lt;=AD$16,OR(Vorhaben!$J28="",Vorhaben!$J28&gt;=AD$15)),IFERROR(LEFT(Vorhaben!$B28,1),"x"),""))</f>
        <v/>
      </c>
      <c r="AE35" s="46" t="str">
        <f>IF(OR(Vorhaben!$I28="",Vorhaben!$C28=""),"",IF(AND(Vorhaben!$I28&lt;=AE$16,OR(Vorhaben!$J28="",Vorhaben!$J28&gt;=AE$15)),IFERROR(LEFT(Vorhaben!$B28,1),"x"),""))</f>
        <v/>
      </c>
      <c r="AF35" s="46" t="str">
        <f>IF(OR(Vorhaben!$I28="",Vorhaben!$C28=""),"",IF(AND(Vorhaben!$I28&lt;=AF$16,OR(Vorhaben!$J28="",Vorhaben!$J28&gt;=AF$15)),IFERROR(LEFT(Vorhaben!$B28,1),"x"),""))</f>
        <v/>
      </c>
      <c r="AG35" s="46" t="str">
        <f>IF(OR(Vorhaben!$I28="",Vorhaben!$C28=""),"",IF(AND(Vorhaben!$I28&lt;=AG$16,OR(Vorhaben!$J28="",Vorhaben!$J28&gt;=AG$15)),IFERROR(LEFT(Vorhaben!$B28,1),"x"),""))</f>
        <v/>
      </c>
      <c r="AH35" s="46" t="str">
        <f>IF(OR(Vorhaben!$I28="",Vorhaben!$C28=""),"",IF(AND(Vorhaben!$I28&lt;=AH$16,OR(Vorhaben!$J28="",Vorhaben!$J28&gt;=AH$15)),IFERROR(LEFT(Vorhaben!$B28,1),"x"),""))</f>
        <v/>
      </c>
      <c r="AI35" s="46" t="str">
        <f>IF(OR(Vorhaben!$I28="",Vorhaben!$C28=""),"",IF(AND(Vorhaben!$I28&lt;=AI$16,OR(Vorhaben!$J28="",Vorhaben!$J28&gt;=AI$15)),IFERROR(LEFT(Vorhaben!$B28,1),"x"),""))</f>
        <v/>
      </c>
      <c r="AJ35" s="46" t="str">
        <f>IF(OR(Vorhaben!$I28="",Vorhaben!$C28=""),"",IF(AND(Vorhaben!$I28&lt;=AJ$16,OR(Vorhaben!$J28="",Vorhaben!$J28&gt;=AJ$15)),IFERROR(LEFT(Vorhaben!$B28,1),"x"),""))</f>
        <v/>
      </c>
      <c r="AK35" s="46" t="str">
        <f>IF(OR(Vorhaben!$I28="",Vorhaben!$C28=""),"",IF(AND(Vorhaben!$I28&lt;=AK$16,OR(Vorhaben!$J28="",Vorhaben!$J28&gt;=AK$15)),IFERROR(LEFT(Vorhaben!$B28,1),"x"),""))</f>
        <v/>
      </c>
      <c r="AL35" s="46" t="str">
        <f>IF(OR(Vorhaben!$I28="",Vorhaben!$C28=""),"",IF(AND(Vorhaben!$I28&lt;=AL$16,OR(Vorhaben!$J28="",Vorhaben!$J28&gt;=AL$15)),IFERROR(LEFT(Vorhaben!$B28,1),"x"),""))</f>
        <v/>
      </c>
      <c r="AM35" s="46" t="str">
        <f>IF(OR(Vorhaben!$I28="",Vorhaben!$C28=""),"",IF(AND(Vorhaben!$I28&lt;=AM$16,OR(Vorhaben!$J28="",Vorhaben!$J28&gt;=AM$15)),IFERROR(LEFT(Vorhaben!$B28,1),"x"),""))</f>
        <v/>
      </c>
      <c r="AN35" s="46" t="str">
        <f>IF(OR(Vorhaben!$I28="",Vorhaben!$C28=""),"",IF(AND(Vorhaben!$I28&lt;=AN$16,OR(Vorhaben!$J28="",Vorhaben!$J28&gt;=AN$15)),IFERROR(LEFT(Vorhaben!$B28,1),"x"),""))</f>
        <v/>
      </c>
      <c r="AO35" s="46" t="str">
        <f>IF(OR(Vorhaben!$I28="",Vorhaben!$C28=""),"",IF(AND(Vorhaben!$I28&lt;=AO$16,OR(Vorhaben!$J28="",Vorhaben!$J28&gt;=AO$15)),IFERROR(LEFT(Vorhaben!$B28,1),"x"),""))</f>
        <v/>
      </c>
      <c r="AP35" s="46" t="str">
        <f>IF(OR(Vorhaben!$I28="",Vorhaben!$C28=""),"",IF(AND(Vorhaben!$I28&lt;=AP$16,OR(Vorhaben!$J28="",Vorhaben!$J28&gt;=AP$15)),IFERROR(LEFT(Vorhaben!$B28,1),"x"),""))</f>
        <v/>
      </c>
      <c r="AQ35" s="46" t="str">
        <f>IF(OR(Vorhaben!$I28="",Vorhaben!$C28=""),"",IF(AND(Vorhaben!$I28&lt;=AQ$16,OR(Vorhaben!$J28="",Vorhaben!$J28&gt;=AQ$15)),IFERROR(LEFT(Vorhaben!$B28,1),"x"),""))</f>
        <v/>
      </c>
      <c r="AR35" s="46" t="str">
        <f>IF(OR(Vorhaben!$I28="",Vorhaben!$C28=""),"",IF(AND(Vorhaben!$I28&lt;=AR$16,OR(Vorhaben!$J28="",Vorhaben!$J28&gt;=AR$15)),IFERROR(LEFT(Vorhaben!$B28,1),"x"),""))</f>
        <v/>
      </c>
      <c r="AS35" s="46" t="str">
        <f>IF(OR(Vorhaben!$I28="",Vorhaben!$C28=""),"",IF(AND(Vorhaben!$I28&lt;=AS$16,OR(Vorhaben!$J28="",Vorhaben!$J28&gt;=AS$15)),IFERROR(LEFT(Vorhaben!$B28,1),"x"),""))</f>
        <v/>
      </c>
      <c r="AT35" s="46" t="str">
        <f>IF(OR(Vorhaben!$I28="",Vorhaben!$C28=""),"",IF(AND(Vorhaben!$I28&lt;=AT$16,OR(Vorhaben!$J28="",Vorhaben!$J28&gt;=AT$15)),IFERROR(LEFT(Vorhaben!$B28,1),"x"),""))</f>
        <v/>
      </c>
    </row>
    <row r="36" spans="1:46" ht="21.75" customHeight="1" x14ac:dyDescent="0.3">
      <c r="A36" s="24" t="str">
        <f>IF(Vorhaben!$C29="","",Vorhaben!$A29)</f>
        <v/>
      </c>
      <c r="B36" s="45" t="str">
        <f>IF(Vorhaben!$C29="","",Vorhaben!$C29)</f>
        <v/>
      </c>
      <c r="C36" s="46" t="str">
        <f>IF(OR(Vorhaben!$I29="",Vorhaben!$C29=""),"",IF(AND(Vorhaben!$I29&lt;=C$16,OR(Vorhaben!$J29="",Vorhaben!$J29&gt;=C$15)),IFERROR(LEFT(Vorhaben!$B29,1),"x"),""))</f>
        <v/>
      </c>
      <c r="D36" s="46" t="str">
        <f>IF(OR(Vorhaben!$I29="",Vorhaben!$C29=""),"",IF(AND(Vorhaben!$I29&lt;=D$16,OR(Vorhaben!$J29="",Vorhaben!$J29&gt;=D$15)),IFERROR(LEFT(Vorhaben!$B29,1),"x"),""))</f>
        <v/>
      </c>
      <c r="E36" s="46" t="str">
        <f>IF(OR(Vorhaben!$I29="",Vorhaben!$C29=""),"",IF(AND(Vorhaben!$I29&lt;=E$16,OR(Vorhaben!$J29="",Vorhaben!$J29&gt;=E$15)),IFERROR(LEFT(Vorhaben!$B29,1),"x"),""))</f>
        <v/>
      </c>
      <c r="F36" s="46" t="str">
        <f>IF(OR(Vorhaben!$I29="",Vorhaben!$C29=""),"",IF(AND(Vorhaben!$I29&lt;=F$16,OR(Vorhaben!$J29="",Vorhaben!$J29&gt;=F$15)),IFERROR(LEFT(Vorhaben!$B29,1),"x"),""))</f>
        <v/>
      </c>
      <c r="G36" s="46" t="str">
        <f>IF(OR(Vorhaben!$I29="",Vorhaben!$C29=""),"",IF(AND(Vorhaben!$I29&lt;=G$16,OR(Vorhaben!$J29="",Vorhaben!$J29&gt;=G$15)),IFERROR(LEFT(Vorhaben!$B29,1),"x"),""))</f>
        <v/>
      </c>
      <c r="H36" s="46" t="str">
        <f>IF(OR(Vorhaben!$I29="",Vorhaben!$C29=""),"",IF(AND(Vorhaben!$I29&lt;=H$16,OR(Vorhaben!$J29="",Vorhaben!$J29&gt;=H$15)),IFERROR(LEFT(Vorhaben!$B29,1),"x"),""))</f>
        <v/>
      </c>
      <c r="I36" s="46" t="str">
        <f>IF(OR(Vorhaben!$I29="",Vorhaben!$C29=""),"",IF(AND(Vorhaben!$I29&lt;=I$16,OR(Vorhaben!$J29="",Vorhaben!$J29&gt;=I$15)),IFERROR(LEFT(Vorhaben!$B29,1),"x"),""))</f>
        <v/>
      </c>
      <c r="J36" s="46" t="str">
        <f>IF(OR(Vorhaben!$I29="",Vorhaben!$C29=""),"",IF(AND(Vorhaben!$I29&lt;=J$16,OR(Vorhaben!$J29="",Vorhaben!$J29&gt;=J$15)),IFERROR(LEFT(Vorhaben!$B29,1),"x"),""))</f>
        <v/>
      </c>
      <c r="K36" s="46" t="str">
        <f>IF(OR(Vorhaben!$I29="",Vorhaben!$C29=""),"",IF(AND(Vorhaben!$I29&lt;=K$16,OR(Vorhaben!$J29="",Vorhaben!$J29&gt;=K$15)),IFERROR(LEFT(Vorhaben!$B29,1),"x"),""))</f>
        <v/>
      </c>
      <c r="L36" s="46" t="str">
        <f>IF(OR(Vorhaben!$I29="",Vorhaben!$C29=""),"",IF(AND(Vorhaben!$I29&lt;=L$16,OR(Vorhaben!$J29="",Vorhaben!$J29&gt;=L$15)),IFERROR(LEFT(Vorhaben!$B29,1),"x"),""))</f>
        <v/>
      </c>
      <c r="M36" s="46" t="str">
        <f>IF(OR(Vorhaben!$I29="",Vorhaben!$C29=""),"",IF(AND(Vorhaben!$I29&lt;=M$16,OR(Vorhaben!$J29="",Vorhaben!$J29&gt;=M$15)),IFERROR(LEFT(Vorhaben!$B29,1),"x"),""))</f>
        <v/>
      </c>
      <c r="N36" s="46" t="str">
        <f>IF(OR(Vorhaben!$I29="",Vorhaben!$C29=""),"",IF(AND(Vorhaben!$I29&lt;=N$16,OR(Vorhaben!$J29="",Vorhaben!$J29&gt;=N$15)),IFERROR(LEFT(Vorhaben!$B29,1),"x"),""))</f>
        <v/>
      </c>
      <c r="O36" s="46" t="str">
        <f>IF(OR(Vorhaben!$I29="",Vorhaben!$C29=""),"",IF(AND(Vorhaben!$I29&lt;=O$16,OR(Vorhaben!$J29="",Vorhaben!$J29&gt;=O$15)),IFERROR(LEFT(Vorhaben!$B29,1),"x"),""))</f>
        <v/>
      </c>
      <c r="P36" s="46" t="str">
        <f>IF(OR(Vorhaben!$I29="",Vorhaben!$C29=""),"",IF(AND(Vorhaben!$I29&lt;=P$16,OR(Vorhaben!$J29="",Vorhaben!$J29&gt;=P$15)),IFERROR(LEFT(Vorhaben!$B29,1),"x"),""))</f>
        <v/>
      </c>
      <c r="Q36" s="46" t="str">
        <f>IF(OR(Vorhaben!$I29="",Vorhaben!$C29=""),"",IF(AND(Vorhaben!$I29&lt;=Q$16,OR(Vorhaben!$J29="",Vorhaben!$J29&gt;=Q$15)),IFERROR(LEFT(Vorhaben!$B29,1),"x"),""))</f>
        <v/>
      </c>
      <c r="R36" s="46" t="str">
        <f>IF(OR(Vorhaben!$I29="",Vorhaben!$C29=""),"",IF(AND(Vorhaben!$I29&lt;=R$16,OR(Vorhaben!$J29="",Vorhaben!$J29&gt;=R$15)),IFERROR(LEFT(Vorhaben!$B29,1),"x"),""))</f>
        <v/>
      </c>
      <c r="S36" s="46" t="str">
        <f>IF(OR(Vorhaben!$I29="",Vorhaben!$C29=""),"",IF(AND(Vorhaben!$I29&lt;=S$16,OR(Vorhaben!$J29="",Vorhaben!$J29&gt;=S$15)),IFERROR(LEFT(Vorhaben!$B29,1),"x"),""))</f>
        <v/>
      </c>
      <c r="T36" s="46" t="str">
        <f>IF(OR(Vorhaben!$I29="",Vorhaben!$C29=""),"",IF(AND(Vorhaben!$I29&lt;=T$16,OR(Vorhaben!$J29="",Vorhaben!$J29&gt;=T$15)),IFERROR(LEFT(Vorhaben!$B29,1),"x"),""))</f>
        <v/>
      </c>
      <c r="U36" s="46" t="str">
        <f>IF(OR(Vorhaben!$I29="",Vorhaben!$C29=""),"",IF(AND(Vorhaben!$I29&lt;=U$16,OR(Vorhaben!$J29="",Vorhaben!$J29&gt;=U$15)),IFERROR(LEFT(Vorhaben!$B29,1),"x"),""))</f>
        <v/>
      </c>
      <c r="V36" s="46" t="str">
        <f>IF(OR(Vorhaben!$I29="",Vorhaben!$C29=""),"",IF(AND(Vorhaben!$I29&lt;=V$16,OR(Vorhaben!$J29="",Vorhaben!$J29&gt;=V$15)),IFERROR(LEFT(Vorhaben!$B29,1),"x"),""))</f>
        <v/>
      </c>
      <c r="W36" s="46" t="str">
        <f>IF(OR(Vorhaben!$I29="",Vorhaben!$C29=""),"",IF(AND(Vorhaben!$I29&lt;=W$16,OR(Vorhaben!$J29="",Vorhaben!$J29&gt;=W$15)),IFERROR(LEFT(Vorhaben!$B29,1),"x"),""))</f>
        <v/>
      </c>
      <c r="X36" s="46" t="str">
        <f>IF(OR(Vorhaben!$I29="",Vorhaben!$C29=""),"",IF(AND(Vorhaben!$I29&lt;=X$16,OR(Vorhaben!$J29="",Vorhaben!$J29&gt;=X$15)),IFERROR(LEFT(Vorhaben!$B29,1),"x"),""))</f>
        <v/>
      </c>
      <c r="Y36" s="46" t="str">
        <f>IF(OR(Vorhaben!$I29="",Vorhaben!$C29=""),"",IF(AND(Vorhaben!$I29&lt;=Y$16,OR(Vorhaben!$J29="",Vorhaben!$J29&gt;=Y$15)),IFERROR(LEFT(Vorhaben!$B29,1),"x"),""))</f>
        <v/>
      </c>
      <c r="Z36" s="46" t="str">
        <f>IF(OR(Vorhaben!$I29="",Vorhaben!$C29=""),"",IF(AND(Vorhaben!$I29&lt;=Z$16,OR(Vorhaben!$J29="",Vorhaben!$J29&gt;=Z$15)),IFERROR(LEFT(Vorhaben!$B29,1),"x"),""))</f>
        <v/>
      </c>
      <c r="AA36" s="46" t="str">
        <f>IF(OR(Vorhaben!$I29="",Vorhaben!$C29=""),"",IF(AND(Vorhaben!$I29&lt;=AA$16,OR(Vorhaben!$J29="",Vorhaben!$J29&gt;=AA$15)),IFERROR(LEFT(Vorhaben!$B29,1),"x"),""))</f>
        <v/>
      </c>
      <c r="AB36" s="46" t="str">
        <f>IF(OR(Vorhaben!$I29="",Vorhaben!$C29=""),"",IF(AND(Vorhaben!$I29&lt;=AB$16,OR(Vorhaben!$J29="",Vorhaben!$J29&gt;=AB$15)),IFERROR(LEFT(Vorhaben!$B29,1),"x"),""))</f>
        <v/>
      </c>
      <c r="AC36" s="46" t="str">
        <f>IF(OR(Vorhaben!$I29="",Vorhaben!$C29=""),"",IF(AND(Vorhaben!$I29&lt;=AC$16,OR(Vorhaben!$J29="",Vorhaben!$J29&gt;=AC$15)),IFERROR(LEFT(Vorhaben!$B29,1),"x"),""))</f>
        <v/>
      </c>
      <c r="AD36" s="46" t="str">
        <f>IF(OR(Vorhaben!$I29="",Vorhaben!$C29=""),"",IF(AND(Vorhaben!$I29&lt;=AD$16,OR(Vorhaben!$J29="",Vorhaben!$J29&gt;=AD$15)),IFERROR(LEFT(Vorhaben!$B29,1),"x"),""))</f>
        <v/>
      </c>
      <c r="AE36" s="46" t="str">
        <f>IF(OR(Vorhaben!$I29="",Vorhaben!$C29=""),"",IF(AND(Vorhaben!$I29&lt;=AE$16,OR(Vorhaben!$J29="",Vorhaben!$J29&gt;=AE$15)),IFERROR(LEFT(Vorhaben!$B29,1),"x"),""))</f>
        <v/>
      </c>
      <c r="AF36" s="46" t="str">
        <f>IF(OR(Vorhaben!$I29="",Vorhaben!$C29=""),"",IF(AND(Vorhaben!$I29&lt;=AF$16,OR(Vorhaben!$J29="",Vorhaben!$J29&gt;=AF$15)),IFERROR(LEFT(Vorhaben!$B29,1),"x"),""))</f>
        <v/>
      </c>
      <c r="AG36" s="46" t="str">
        <f>IF(OR(Vorhaben!$I29="",Vorhaben!$C29=""),"",IF(AND(Vorhaben!$I29&lt;=AG$16,OR(Vorhaben!$J29="",Vorhaben!$J29&gt;=AG$15)),IFERROR(LEFT(Vorhaben!$B29,1),"x"),""))</f>
        <v/>
      </c>
      <c r="AH36" s="46" t="str">
        <f>IF(OR(Vorhaben!$I29="",Vorhaben!$C29=""),"",IF(AND(Vorhaben!$I29&lt;=AH$16,OR(Vorhaben!$J29="",Vorhaben!$J29&gt;=AH$15)),IFERROR(LEFT(Vorhaben!$B29,1),"x"),""))</f>
        <v/>
      </c>
      <c r="AI36" s="46" t="str">
        <f>IF(OR(Vorhaben!$I29="",Vorhaben!$C29=""),"",IF(AND(Vorhaben!$I29&lt;=AI$16,OR(Vorhaben!$J29="",Vorhaben!$J29&gt;=AI$15)),IFERROR(LEFT(Vorhaben!$B29,1),"x"),""))</f>
        <v/>
      </c>
      <c r="AJ36" s="46" t="str">
        <f>IF(OR(Vorhaben!$I29="",Vorhaben!$C29=""),"",IF(AND(Vorhaben!$I29&lt;=AJ$16,OR(Vorhaben!$J29="",Vorhaben!$J29&gt;=AJ$15)),IFERROR(LEFT(Vorhaben!$B29,1),"x"),""))</f>
        <v/>
      </c>
      <c r="AK36" s="46" t="str">
        <f>IF(OR(Vorhaben!$I29="",Vorhaben!$C29=""),"",IF(AND(Vorhaben!$I29&lt;=AK$16,OR(Vorhaben!$J29="",Vorhaben!$J29&gt;=AK$15)),IFERROR(LEFT(Vorhaben!$B29,1),"x"),""))</f>
        <v/>
      </c>
      <c r="AL36" s="46" t="str">
        <f>IF(OR(Vorhaben!$I29="",Vorhaben!$C29=""),"",IF(AND(Vorhaben!$I29&lt;=AL$16,OR(Vorhaben!$J29="",Vorhaben!$J29&gt;=AL$15)),IFERROR(LEFT(Vorhaben!$B29,1),"x"),""))</f>
        <v/>
      </c>
      <c r="AM36" s="46" t="str">
        <f>IF(OR(Vorhaben!$I29="",Vorhaben!$C29=""),"",IF(AND(Vorhaben!$I29&lt;=AM$16,OR(Vorhaben!$J29="",Vorhaben!$J29&gt;=AM$15)),IFERROR(LEFT(Vorhaben!$B29,1),"x"),""))</f>
        <v/>
      </c>
      <c r="AN36" s="46" t="str">
        <f>IF(OR(Vorhaben!$I29="",Vorhaben!$C29=""),"",IF(AND(Vorhaben!$I29&lt;=AN$16,OR(Vorhaben!$J29="",Vorhaben!$J29&gt;=AN$15)),IFERROR(LEFT(Vorhaben!$B29,1),"x"),""))</f>
        <v/>
      </c>
      <c r="AO36" s="46" t="str">
        <f>IF(OR(Vorhaben!$I29="",Vorhaben!$C29=""),"",IF(AND(Vorhaben!$I29&lt;=AO$16,OR(Vorhaben!$J29="",Vorhaben!$J29&gt;=AO$15)),IFERROR(LEFT(Vorhaben!$B29,1),"x"),""))</f>
        <v/>
      </c>
      <c r="AP36" s="46" t="str">
        <f>IF(OR(Vorhaben!$I29="",Vorhaben!$C29=""),"",IF(AND(Vorhaben!$I29&lt;=AP$16,OR(Vorhaben!$J29="",Vorhaben!$J29&gt;=AP$15)),IFERROR(LEFT(Vorhaben!$B29,1),"x"),""))</f>
        <v/>
      </c>
      <c r="AQ36" s="46" t="str">
        <f>IF(OR(Vorhaben!$I29="",Vorhaben!$C29=""),"",IF(AND(Vorhaben!$I29&lt;=AQ$16,OR(Vorhaben!$J29="",Vorhaben!$J29&gt;=AQ$15)),IFERROR(LEFT(Vorhaben!$B29,1),"x"),""))</f>
        <v/>
      </c>
      <c r="AR36" s="46" t="str">
        <f>IF(OR(Vorhaben!$I29="",Vorhaben!$C29=""),"",IF(AND(Vorhaben!$I29&lt;=AR$16,OR(Vorhaben!$J29="",Vorhaben!$J29&gt;=AR$15)),IFERROR(LEFT(Vorhaben!$B29,1),"x"),""))</f>
        <v/>
      </c>
      <c r="AS36" s="46" t="str">
        <f>IF(OR(Vorhaben!$I29="",Vorhaben!$C29=""),"",IF(AND(Vorhaben!$I29&lt;=AS$16,OR(Vorhaben!$J29="",Vorhaben!$J29&gt;=AS$15)),IFERROR(LEFT(Vorhaben!$B29,1),"x"),""))</f>
        <v/>
      </c>
      <c r="AT36" s="46" t="str">
        <f>IF(OR(Vorhaben!$I29="",Vorhaben!$C29=""),"",IF(AND(Vorhaben!$I29&lt;=AT$16,OR(Vorhaben!$J29="",Vorhaben!$J29&gt;=AT$15)),IFERROR(LEFT(Vorhaben!$B29,1),"x"),""))</f>
        <v/>
      </c>
    </row>
    <row r="37" spans="1:46" ht="21.75" customHeight="1" x14ac:dyDescent="0.3">
      <c r="A37" s="24" t="str">
        <f>IF(Vorhaben!$C30="","",Vorhaben!$A30)</f>
        <v/>
      </c>
      <c r="B37" s="45" t="str">
        <f>IF(Vorhaben!$C30="","",Vorhaben!$C30)</f>
        <v/>
      </c>
      <c r="C37" s="46" t="str">
        <f>IF(OR(Vorhaben!$I30="",Vorhaben!$C30=""),"",IF(AND(Vorhaben!$I30&lt;=C$16,OR(Vorhaben!$J30="",Vorhaben!$J30&gt;=C$15)),IFERROR(LEFT(Vorhaben!$B30,1),"x"),""))</f>
        <v/>
      </c>
      <c r="D37" s="46" t="str">
        <f>IF(OR(Vorhaben!$I30="",Vorhaben!$C30=""),"",IF(AND(Vorhaben!$I30&lt;=D$16,OR(Vorhaben!$J30="",Vorhaben!$J30&gt;=D$15)),IFERROR(LEFT(Vorhaben!$B30,1),"x"),""))</f>
        <v/>
      </c>
      <c r="E37" s="46" t="str">
        <f>IF(OR(Vorhaben!$I30="",Vorhaben!$C30=""),"",IF(AND(Vorhaben!$I30&lt;=E$16,OR(Vorhaben!$J30="",Vorhaben!$J30&gt;=E$15)),IFERROR(LEFT(Vorhaben!$B30,1),"x"),""))</f>
        <v/>
      </c>
      <c r="F37" s="46" t="str">
        <f>IF(OR(Vorhaben!$I30="",Vorhaben!$C30=""),"",IF(AND(Vorhaben!$I30&lt;=F$16,OR(Vorhaben!$J30="",Vorhaben!$J30&gt;=F$15)),IFERROR(LEFT(Vorhaben!$B30,1),"x"),""))</f>
        <v/>
      </c>
      <c r="G37" s="46" t="str">
        <f>IF(OR(Vorhaben!$I30="",Vorhaben!$C30=""),"",IF(AND(Vorhaben!$I30&lt;=G$16,OR(Vorhaben!$J30="",Vorhaben!$J30&gt;=G$15)),IFERROR(LEFT(Vorhaben!$B30,1),"x"),""))</f>
        <v/>
      </c>
      <c r="H37" s="46" t="str">
        <f>IF(OR(Vorhaben!$I30="",Vorhaben!$C30=""),"",IF(AND(Vorhaben!$I30&lt;=H$16,OR(Vorhaben!$J30="",Vorhaben!$J30&gt;=H$15)),IFERROR(LEFT(Vorhaben!$B30,1),"x"),""))</f>
        <v/>
      </c>
      <c r="I37" s="46" t="str">
        <f>IF(OR(Vorhaben!$I30="",Vorhaben!$C30=""),"",IF(AND(Vorhaben!$I30&lt;=I$16,OR(Vorhaben!$J30="",Vorhaben!$J30&gt;=I$15)),IFERROR(LEFT(Vorhaben!$B30,1),"x"),""))</f>
        <v/>
      </c>
      <c r="J37" s="46" t="str">
        <f>IF(OR(Vorhaben!$I30="",Vorhaben!$C30=""),"",IF(AND(Vorhaben!$I30&lt;=J$16,OR(Vorhaben!$J30="",Vorhaben!$J30&gt;=J$15)),IFERROR(LEFT(Vorhaben!$B30,1),"x"),""))</f>
        <v/>
      </c>
      <c r="K37" s="46" t="str">
        <f>IF(OR(Vorhaben!$I30="",Vorhaben!$C30=""),"",IF(AND(Vorhaben!$I30&lt;=K$16,OR(Vorhaben!$J30="",Vorhaben!$J30&gt;=K$15)),IFERROR(LEFT(Vorhaben!$B30,1),"x"),""))</f>
        <v/>
      </c>
      <c r="L37" s="46" t="str">
        <f>IF(OR(Vorhaben!$I30="",Vorhaben!$C30=""),"",IF(AND(Vorhaben!$I30&lt;=L$16,OR(Vorhaben!$J30="",Vorhaben!$J30&gt;=L$15)),IFERROR(LEFT(Vorhaben!$B30,1),"x"),""))</f>
        <v/>
      </c>
      <c r="M37" s="46" t="str">
        <f>IF(OR(Vorhaben!$I30="",Vorhaben!$C30=""),"",IF(AND(Vorhaben!$I30&lt;=M$16,OR(Vorhaben!$J30="",Vorhaben!$J30&gt;=M$15)),IFERROR(LEFT(Vorhaben!$B30,1),"x"),""))</f>
        <v/>
      </c>
      <c r="N37" s="46" t="str">
        <f>IF(OR(Vorhaben!$I30="",Vorhaben!$C30=""),"",IF(AND(Vorhaben!$I30&lt;=N$16,OR(Vorhaben!$J30="",Vorhaben!$J30&gt;=N$15)),IFERROR(LEFT(Vorhaben!$B30,1),"x"),""))</f>
        <v/>
      </c>
      <c r="O37" s="46" t="str">
        <f>IF(OR(Vorhaben!$I30="",Vorhaben!$C30=""),"",IF(AND(Vorhaben!$I30&lt;=O$16,OR(Vorhaben!$J30="",Vorhaben!$J30&gt;=O$15)),IFERROR(LEFT(Vorhaben!$B30,1),"x"),""))</f>
        <v/>
      </c>
      <c r="P37" s="46" t="str">
        <f>IF(OR(Vorhaben!$I30="",Vorhaben!$C30=""),"",IF(AND(Vorhaben!$I30&lt;=P$16,OR(Vorhaben!$J30="",Vorhaben!$J30&gt;=P$15)),IFERROR(LEFT(Vorhaben!$B30,1),"x"),""))</f>
        <v/>
      </c>
      <c r="Q37" s="46" t="str">
        <f>IF(OR(Vorhaben!$I30="",Vorhaben!$C30=""),"",IF(AND(Vorhaben!$I30&lt;=Q$16,OR(Vorhaben!$J30="",Vorhaben!$J30&gt;=Q$15)),IFERROR(LEFT(Vorhaben!$B30,1),"x"),""))</f>
        <v/>
      </c>
      <c r="R37" s="46" t="str">
        <f>IF(OR(Vorhaben!$I30="",Vorhaben!$C30=""),"",IF(AND(Vorhaben!$I30&lt;=R$16,OR(Vorhaben!$J30="",Vorhaben!$J30&gt;=R$15)),IFERROR(LEFT(Vorhaben!$B30,1),"x"),""))</f>
        <v/>
      </c>
      <c r="S37" s="46" t="str">
        <f>IF(OR(Vorhaben!$I30="",Vorhaben!$C30=""),"",IF(AND(Vorhaben!$I30&lt;=S$16,OR(Vorhaben!$J30="",Vorhaben!$J30&gt;=S$15)),IFERROR(LEFT(Vorhaben!$B30,1),"x"),""))</f>
        <v/>
      </c>
      <c r="T37" s="46" t="str">
        <f>IF(OR(Vorhaben!$I30="",Vorhaben!$C30=""),"",IF(AND(Vorhaben!$I30&lt;=T$16,OR(Vorhaben!$J30="",Vorhaben!$J30&gt;=T$15)),IFERROR(LEFT(Vorhaben!$B30,1),"x"),""))</f>
        <v/>
      </c>
      <c r="U37" s="46" t="str">
        <f>IF(OR(Vorhaben!$I30="",Vorhaben!$C30=""),"",IF(AND(Vorhaben!$I30&lt;=U$16,OR(Vorhaben!$J30="",Vorhaben!$J30&gt;=U$15)),IFERROR(LEFT(Vorhaben!$B30,1),"x"),""))</f>
        <v/>
      </c>
      <c r="V37" s="46" t="str">
        <f>IF(OR(Vorhaben!$I30="",Vorhaben!$C30=""),"",IF(AND(Vorhaben!$I30&lt;=V$16,OR(Vorhaben!$J30="",Vorhaben!$J30&gt;=V$15)),IFERROR(LEFT(Vorhaben!$B30,1),"x"),""))</f>
        <v/>
      </c>
      <c r="W37" s="46" t="str">
        <f>IF(OR(Vorhaben!$I30="",Vorhaben!$C30=""),"",IF(AND(Vorhaben!$I30&lt;=W$16,OR(Vorhaben!$J30="",Vorhaben!$J30&gt;=W$15)),IFERROR(LEFT(Vorhaben!$B30,1),"x"),""))</f>
        <v/>
      </c>
      <c r="X37" s="46" t="str">
        <f>IF(OR(Vorhaben!$I30="",Vorhaben!$C30=""),"",IF(AND(Vorhaben!$I30&lt;=X$16,OR(Vorhaben!$J30="",Vorhaben!$J30&gt;=X$15)),IFERROR(LEFT(Vorhaben!$B30,1),"x"),""))</f>
        <v/>
      </c>
      <c r="Y37" s="46" t="str">
        <f>IF(OR(Vorhaben!$I30="",Vorhaben!$C30=""),"",IF(AND(Vorhaben!$I30&lt;=Y$16,OR(Vorhaben!$J30="",Vorhaben!$J30&gt;=Y$15)),IFERROR(LEFT(Vorhaben!$B30,1),"x"),""))</f>
        <v/>
      </c>
      <c r="Z37" s="46" t="str">
        <f>IF(OR(Vorhaben!$I30="",Vorhaben!$C30=""),"",IF(AND(Vorhaben!$I30&lt;=Z$16,OR(Vorhaben!$J30="",Vorhaben!$J30&gt;=Z$15)),IFERROR(LEFT(Vorhaben!$B30,1),"x"),""))</f>
        <v/>
      </c>
      <c r="AA37" s="46" t="str">
        <f>IF(OR(Vorhaben!$I30="",Vorhaben!$C30=""),"",IF(AND(Vorhaben!$I30&lt;=AA$16,OR(Vorhaben!$J30="",Vorhaben!$J30&gt;=AA$15)),IFERROR(LEFT(Vorhaben!$B30,1),"x"),""))</f>
        <v/>
      </c>
      <c r="AB37" s="46" t="str">
        <f>IF(OR(Vorhaben!$I30="",Vorhaben!$C30=""),"",IF(AND(Vorhaben!$I30&lt;=AB$16,OR(Vorhaben!$J30="",Vorhaben!$J30&gt;=AB$15)),IFERROR(LEFT(Vorhaben!$B30,1),"x"),""))</f>
        <v/>
      </c>
      <c r="AC37" s="46" t="str">
        <f>IF(OR(Vorhaben!$I30="",Vorhaben!$C30=""),"",IF(AND(Vorhaben!$I30&lt;=AC$16,OR(Vorhaben!$J30="",Vorhaben!$J30&gt;=AC$15)),IFERROR(LEFT(Vorhaben!$B30,1),"x"),""))</f>
        <v/>
      </c>
      <c r="AD37" s="46" t="str">
        <f>IF(OR(Vorhaben!$I30="",Vorhaben!$C30=""),"",IF(AND(Vorhaben!$I30&lt;=AD$16,OR(Vorhaben!$J30="",Vorhaben!$J30&gt;=AD$15)),IFERROR(LEFT(Vorhaben!$B30,1),"x"),""))</f>
        <v/>
      </c>
      <c r="AE37" s="46" t="str">
        <f>IF(OR(Vorhaben!$I30="",Vorhaben!$C30=""),"",IF(AND(Vorhaben!$I30&lt;=AE$16,OR(Vorhaben!$J30="",Vorhaben!$J30&gt;=AE$15)),IFERROR(LEFT(Vorhaben!$B30,1),"x"),""))</f>
        <v/>
      </c>
      <c r="AF37" s="46" t="str">
        <f>IF(OR(Vorhaben!$I30="",Vorhaben!$C30=""),"",IF(AND(Vorhaben!$I30&lt;=AF$16,OR(Vorhaben!$J30="",Vorhaben!$J30&gt;=AF$15)),IFERROR(LEFT(Vorhaben!$B30,1),"x"),""))</f>
        <v/>
      </c>
      <c r="AG37" s="46" t="str">
        <f>IF(OR(Vorhaben!$I30="",Vorhaben!$C30=""),"",IF(AND(Vorhaben!$I30&lt;=AG$16,OR(Vorhaben!$J30="",Vorhaben!$J30&gt;=AG$15)),IFERROR(LEFT(Vorhaben!$B30,1),"x"),""))</f>
        <v/>
      </c>
      <c r="AH37" s="46" t="str">
        <f>IF(OR(Vorhaben!$I30="",Vorhaben!$C30=""),"",IF(AND(Vorhaben!$I30&lt;=AH$16,OR(Vorhaben!$J30="",Vorhaben!$J30&gt;=AH$15)),IFERROR(LEFT(Vorhaben!$B30,1),"x"),""))</f>
        <v/>
      </c>
      <c r="AI37" s="46" t="str">
        <f>IF(OR(Vorhaben!$I30="",Vorhaben!$C30=""),"",IF(AND(Vorhaben!$I30&lt;=AI$16,OR(Vorhaben!$J30="",Vorhaben!$J30&gt;=AI$15)),IFERROR(LEFT(Vorhaben!$B30,1),"x"),""))</f>
        <v/>
      </c>
      <c r="AJ37" s="46" t="str">
        <f>IF(OR(Vorhaben!$I30="",Vorhaben!$C30=""),"",IF(AND(Vorhaben!$I30&lt;=AJ$16,OR(Vorhaben!$J30="",Vorhaben!$J30&gt;=AJ$15)),IFERROR(LEFT(Vorhaben!$B30,1),"x"),""))</f>
        <v/>
      </c>
      <c r="AK37" s="46" t="str">
        <f>IF(OR(Vorhaben!$I30="",Vorhaben!$C30=""),"",IF(AND(Vorhaben!$I30&lt;=AK$16,OR(Vorhaben!$J30="",Vorhaben!$J30&gt;=AK$15)),IFERROR(LEFT(Vorhaben!$B30,1),"x"),""))</f>
        <v/>
      </c>
      <c r="AL37" s="46" t="str">
        <f>IF(OR(Vorhaben!$I30="",Vorhaben!$C30=""),"",IF(AND(Vorhaben!$I30&lt;=AL$16,OR(Vorhaben!$J30="",Vorhaben!$J30&gt;=AL$15)),IFERROR(LEFT(Vorhaben!$B30,1),"x"),""))</f>
        <v/>
      </c>
      <c r="AM37" s="46" t="str">
        <f>IF(OR(Vorhaben!$I30="",Vorhaben!$C30=""),"",IF(AND(Vorhaben!$I30&lt;=AM$16,OR(Vorhaben!$J30="",Vorhaben!$J30&gt;=AM$15)),IFERROR(LEFT(Vorhaben!$B30,1),"x"),""))</f>
        <v/>
      </c>
      <c r="AN37" s="46" t="str">
        <f>IF(OR(Vorhaben!$I30="",Vorhaben!$C30=""),"",IF(AND(Vorhaben!$I30&lt;=AN$16,OR(Vorhaben!$J30="",Vorhaben!$J30&gt;=AN$15)),IFERROR(LEFT(Vorhaben!$B30,1),"x"),""))</f>
        <v/>
      </c>
      <c r="AO37" s="46" t="str">
        <f>IF(OR(Vorhaben!$I30="",Vorhaben!$C30=""),"",IF(AND(Vorhaben!$I30&lt;=AO$16,OR(Vorhaben!$J30="",Vorhaben!$J30&gt;=AO$15)),IFERROR(LEFT(Vorhaben!$B30,1),"x"),""))</f>
        <v/>
      </c>
      <c r="AP37" s="46" t="str">
        <f>IF(OR(Vorhaben!$I30="",Vorhaben!$C30=""),"",IF(AND(Vorhaben!$I30&lt;=AP$16,OR(Vorhaben!$J30="",Vorhaben!$J30&gt;=AP$15)),IFERROR(LEFT(Vorhaben!$B30,1),"x"),""))</f>
        <v/>
      </c>
      <c r="AQ37" s="46" t="str">
        <f>IF(OR(Vorhaben!$I30="",Vorhaben!$C30=""),"",IF(AND(Vorhaben!$I30&lt;=AQ$16,OR(Vorhaben!$J30="",Vorhaben!$J30&gt;=AQ$15)),IFERROR(LEFT(Vorhaben!$B30,1),"x"),""))</f>
        <v/>
      </c>
      <c r="AR37" s="46" t="str">
        <f>IF(OR(Vorhaben!$I30="",Vorhaben!$C30=""),"",IF(AND(Vorhaben!$I30&lt;=AR$16,OR(Vorhaben!$J30="",Vorhaben!$J30&gt;=AR$15)),IFERROR(LEFT(Vorhaben!$B30,1),"x"),""))</f>
        <v/>
      </c>
      <c r="AS37" s="46" t="str">
        <f>IF(OR(Vorhaben!$I30="",Vorhaben!$C30=""),"",IF(AND(Vorhaben!$I30&lt;=AS$16,OR(Vorhaben!$J30="",Vorhaben!$J30&gt;=AS$15)),IFERROR(LEFT(Vorhaben!$B30,1),"x"),""))</f>
        <v/>
      </c>
      <c r="AT37" s="46" t="str">
        <f>IF(OR(Vorhaben!$I30="",Vorhaben!$C30=""),"",IF(AND(Vorhaben!$I30&lt;=AT$16,OR(Vorhaben!$J30="",Vorhaben!$J30&gt;=AT$15)),IFERROR(LEFT(Vorhaben!$B30,1),"x"),""))</f>
        <v/>
      </c>
    </row>
    <row r="38" spans="1:46" ht="21.75" customHeight="1" x14ac:dyDescent="0.3">
      <c r="A38" s="24" t="str">
        <f>IF(Vorhaben!$C31="","",Vorhaben!$A31)</f>
        <v/>
      </c>
      <c r="B38" s="45" t="str">
        <f>IF(Vorhaben!$C31="","",Vorhaben!$C31)</f>
        <v/>
      </c>
      <c r="C38" s="46" t="str">
        <f>IF(OR(Vorhaben!$I31="",Vorhaben!$C31=""),"",IF(AND(Vorhaben!$I31&lt;=C$16,OR(Vorhaben!$J31="",Vorhaben!$J31&gt;=C$15)),IFERROR(LEFT(Vorhaben!$B31,1),"x"),""))</f>
        <v/>
      </c>
      <c r="D38" s="46" t="str">
        <f>IF(OR(Vorhaben!$I31="",Vorhaben!$C31=""),"",IF(AND(Vorhaben!$I31&lt;=D$16,OR(Vorhaben!$J31="",Vorhaben!$J31&gt;=D$15)),IFERROR(LEFT(Vorhaben!$B31,1),"x"),""))</f>
        <v/>
      </c>
      <c r="E38" s="46" t="str">
        <f>IF(OR(Vorhaben!$I31="",Vorhaben!$C31=""),"",IF(AND(Vorhaben!$I31&lt;=E$16,OR(Vorhaben!$J31="",Vorhaben!$J31&gt;=E$15)),IFERROR(LEFT(Vorhaben!$B31,1),"x"),""))</f>
        <v/>
      </c>
      <c r="F38" s="46" t="str">
        <f>IF(OR(Vorhaben!$I31="",Vorhaben!$C31=""),"",IF(AND(Vorhaben!$I31&lt;=F$16,OR(Vorhaben!$J31="",Vorhaben!$J31&gt;=F$15)),IFERROR(LEFT(Vorhaben!$B31,1),"x"),""))</f>
        <v/>
      </c>
      <c r="G38" s="46" t="str">
        <f>IF(OR(Vorhaben!$I31="",Vorhaben!$C31=""),"",IF(AND(Vorhaben!$I31&lt;=G$16,OR(Vorhaben!$J31="",Vorhaben!$J31&gt;=G$15)),IFERROR(LEFT(Vorhaben!$B31,1),"x"),""))</f>
        <v/>
      </c>
      <c r="H38" s="46" t="str">
        <f>IF(OR(Vorhaben!$I31="",Vorhaben!$C31=""),"",IF(AND(Vorhaben!$I31&lt;=H$16,OR(Vorhaben!$J31="",Vorhaben!$J31&gt;=H$15)),IFERROR(LEFT(Vorhaben!$B31,1),"x"),""))</f>
        <v/>
      </c>
      <c r="I38" s="46" t="str">
        <f>IF(OR(Vorhaben!$I31="",Vorhaben!$C31=""),"",IF(AND(Vorhaben!$I31&lt;=I$16,OR(Vorhaben!$J31="",Vorhaben!$J31&gt;=I$15)),IFERROR(LEFT(Vorhaben!$B31,1),"x"),""))</f>
        <v/>
      </c>
      <c r="J38" s="46" t="str">
        <f>IF(OR(Vorhaben!$I31="",Vorhaben!$C31=""),"",IF(AND(Vorhaben!$I31&lt;=J$16,OR(Vorhaben!$J31="",Vorhaben!$J31&gt;=J$15)),IFERROR(LEFT(Vorhaben!$B31,1),"x"),""))</f>
        <v/>
      </c>
      <c r="K38" s="46" t="str">
        <f>IF(OR(Vorhaben!$I31="",Vorhaben!$C31=""),"",IF(AND(Vorhaben!$I31&lt;=K$16,OR(Vorhaben!$J31="",Vorhaben!$J31&gt;=K$15)),IFERROR(LEFT(Vorhaben!$B31,1),"x"),""))</f>
        <v/>
      </c>
      <c r="L38" s="46" t="str">
        <f>IF(OR(Vorhaben!$I31="",Vorhaben!$C31=""),"",IF(AND(Vorhaben!$I31&lt;=L$16,OR(Vorhaben!$J31="",Vorhaben!$J31&gt;=L$15)),IFERROR(LEFT(Vorhaben!$B31,1),"x"),""))</f>
        <v/>
      </c>
      <c r="M38" s="46" t="str">
        <f>IF(OR(Vorhaben!$I31="",Vorhaben!$C31=""),"",IF(AND(Vorhaben!$I31&lt;=M$16,OR(Vorhaben!$J31="",Vorhaben!$J31&gt;=M$15)),IFERROR(LEFT(Vorhaben!$B31,1),"x"),""))</f>
        <v/>
      </c>
      <c r="N38" s="46" t="str">
        <f>IF(OR(Vorhaben!$I31="",Vorhaben!$C31=""),"",IF(AND(Vorhaben!$I31&lt;=N$16,OR(Vorhaben!$J31="",Vorhaben!$J31&gt;=N$15)),IFERROR(LEFT(Vorhaben!$B31,1),"x"),""))</f>
        <v/>
      </c>
      <c r="O38" s="46" t="str">
        <f>IF(OR(Vorhaben!$I31="",Vorhaben!$C31=""),"",IF(AND(Vorhaben!$I31&lt;=O$16,OR(Vorhaben!$J31="",Vorhaben!$J31&gt;=O$15)),IFERROR(LEFT(Vorhaben!$B31,1),"x"),""))</f>
        <v/>
      </c>
      <c r="P38" s="46" t="str">
        <f>IF(OR(Vorhaben!$I31="",Vorhaben!$C31=""),"",IF(AND(Vorhaben!$I31&lt;=P$16,OR(Vorhaben!$J31="",Vorhaben!$J31&gt;=P$15)),IFERROR(LEFT(Vorhaben!$B31,1),"x"),""))</f>
        <v/>
      </c>
      <c r="Q38" s="46" t="str">
        <f>IF(OR(Vorhaben!$I31="",Vorhaben!$C31=""),"",IF(AND(Vorhaben!$I31&lt;=Q$16,OR(Vorhaben!$J31="",Vorhaben!$J31&gt;=Q$15)),IFERROR(LEFT(Vorhaben!$B31,1),"x"),""))</f>
        <v/>
      </c>
      <c r="R38" s="46" t="str">
        <f>IF(OR(Vorhaben!$I31="",Vorhaben!$C31=""),"",IF(AND(Vorhaben!$I31&lt;=R$16,OR(Vorhaben!$J31="",Vorhaben!$J31&gt;=R$15)),IFERROR(LEFT(Vorhaben!$B31,1),"x"),""))</f>
        <v/>
      </c>
      <c r="S38" s="46" t="str">
        <f>IF(OR(Vorhaben!$I31="",Vorhaben!$C31=""),"",IF(AND(Vorhaben!$I31&lt;=S$16,OR(Vorhaben!$J31="",Vorhaben!$J31&gt;=S$15)),IFERROR(LEFT(Vorhaben!$B31,1),"x"),""))</f>
        <v/>
      </c>
      <c r="T38" s="46" t="str">
        <f>IF(OR(Vorhaben!$I31="",Vorhaben!$C31=""),"",IF(AND(Vorhaben!$I31&lt;=T$16,OR(Vorhaben!$J31="",Vorhaben!$J31&gt;=T$15)),IFERROR(LEFT(Vorhaben!$B31,1),"x"),""))</f>
        <v/>
      </c>
      <c r="U38" s="46" t="str">
        <f>IF(OR(Vorhaben!$I31="",Vorhaben!$C31=""),"",IF(AND(Vorhaben!$I31&lt;=U$16,OR(Vorhaben!$J31="",Vorhaben!$J31&gt;=U$15)),IFERROR(LEFT(Vorhaben!$B31,1),"x"),""))</f>
        <v/>
      </c>
      <c r="V38" s="46" t="str">
        <f>IF(OR(Vorhaben!$I31="",Vorhaben!$C31=""),"",IF(AND(Vorhaben!$I31&lt;=V$16,OR(Vorhaben!$J31="",Vorhaben!$J31&gt;=V$15)),IFERROR(LEFT(Vorhaben!$B31,1),"x"),""))</f>
        <v/>
      </c>
      <c r="W38" s="46" t="str">
        <f>IF(OR(Vorhaben!$I31="",Vorhaben!$C31=""),"",IF(AND(Vorhaben!$I31&lt;=W$16,OR(Vorhaben!$J31="",Vorhaben!$J31&gt;=W$15)),IFERROR(LEFT(Vorhaben!$B31,1),"x"),""))</f>
        <v/>
      </c>
      <c r="X38" s="46" t="str">
        <f>IF(OR(Vorhaben!$I31="",Vorhaben!$C31=""),"",IF(AND(Vorhaben!$I31&lt;=X$16,OR(Vorhaben!$J31="",Vorhaben!$J31&gt;=X$15)),IFERROR(LEFT(Vorhaben!$B31,1),"x"),""))</f>
        <v/>
      </c>
      <c r="Y38" s="46" t="str">
        <f>IF(OR(Vorhaben!$I31="",Vorhaben!$C31=""),"",IF(AND(Vorhaben!$I31&lt;=Y$16,OR(Vorhaben!$J31="",Vorhaben!$J31&gt;=Y$15)),IFERROR(LEFT(Vorhaben!$B31,1),"x"),""))</f>
        <v/>
      </c>
      <c r="Z38" s="46" t="str">
        <f>IF(OR(Vorhaben!$I31="",Vorhaben!$C31=""),"",IF(AND(Vorhaben!$I31&lt;=Z$16,OR(Vorhaben!$J31="",Vorhaben!$J31&gt;=Z$15)),IFERROR(LEFT(Vorhaben!$B31,1),"x"),""))</f>
        <v/>
      </c>
      <c r="AA38" s="46" t="str">
        <f>IF(OR(Vorhaben!$I31="",Vorhaben!$C31=""),"",IF(AND(Vorhaben!$I31&lt;=AA$16,OR(Vorhaben!$J31="",Vorhaben!$J31&gt;=AA$15)),IFERROR(LEFT(Vorhaben!$B31,1),"x"),""))</f>
        <v/>
      </c>
      <c r="AB38" s="46" t="str">
        <f>IF(OR(Vorhaben!$I31="",Vorhaben!$C31=""),"",IF(AND(Vorhaben!$I31&lt;=AB$16,OR(Vorhaben!$J31="",Vorhaben!$J31&gt;=AB$15)),IFERROR(LEFT(Vorhaben!$B31,1),"x"),""))</f>
        <v/>
      </c>
      <c r="AC38" s="46" t="str">
        <f>IF(OR(Vorhaben!$I31="",Vorhaben!$C31=""),"",IF(AND(Vorhaben!$I31&lt;=AC$16,OR(Vorhaben!$J31="",Vorhaben!$J31&gt;=AC$15)),IFERROR(LEFT(Vorhaben!$B31,1),"x"),""))</f>
        <v/>
      </c>
      <c r="AD38" s="46" t="str">
        <f>IF(OR(Vorhaben!$I31="",Vorhaben!$C31=""),"",IF(AND(Vorhaben!$I31&lt;=AD$16,OR(Vorhaben!$J31="",Vorhaben!$J31&gt;=AD$15)),IFERROR(LEFT(Vorhaben!$B31,1),"x"),""))</f>
        <v/>
      </c>
      <c r="AE38" s="46" t="str">
        <f>IF(OR(Vorhaben!$I31="",Vorhaben!$C31=""),"",IF(AND(Vorhaben!$I31&lt;=AE$16,OR(Vorhaben!$J31="",Vorhaben!$J31&gt;=AE$15)),IFERROR(LEFT(Vorhaben!$B31,1),"x"),""))</f>
        <v/>
      </c>
      <c r="AF38" s="46" t="str">
        <f>IF(OR(Vorhaben!$I31="",Vorhaben!$C31=""),"",IF(AND(Vorhaben!$I31&lt;=AF$16,OR(Vorhaben!$J31="",Vorhaben!$J31&gt;=AF$15)),IFERROR(LEFT(Vorhaben!$B31,1),"x"),""))</f>
        <v/>
      </c>
      <c r="AG38" s="46" t="str">
        <f>IF(OR(Vorhaben!$I31="",Vorhaben!$C31=""),"",IF(AND(Vorhaben!$I31&lt;=AG$16,OR(Vorhaben!$J31="",Vorhaben!$J31&gt;=AG$15)),IFERROR(LEFT(Vorhaben!$B31,1),"x"),""))</f>
        <v/>
      </c>
      <c r="AH38" s="46" t="str">
        <f>IF(OR(Vorhaben!$I31="",Vorhaben!$C31=""),"",IF(AND(Vorhaben!$I31&lt;=AH$16,OR(Vorhaben!$J31="",Vorhaben!$J31&gt;=AH$15)),IFERROR(LEFT(Vorhaben!$B31,1),"x"),""))</f>
        <v/>
      </c>
      <c r="AI38" s="46" t="str">
        <f>IF(OR(Vorhaben!$I31="",Vorhaben!$C31=""),"",IF(AND(Vorhaben!$I31&lt;=AI$16,OR(Vorhaben!$J31="",Vorhaben!$J31&gt;=AI$15)),IFERROR(LEFT(Vorhaben!$B31,1),"x"),""))</f>
        <v/>
      </c>
      <c r="AJ38" s="46" t="str">
        <f>IF(OR(Vorhaben!$I31="",Vorhaben!$C31=""),"",IF(AND(Vorhaben!$I31&lt;=AJ$16,OR(Vorhaben!$J31="",Vorhaben!$J31&gt;=AJ$15)),IFERROR(LEFT(Vorhaben!$B31,1),"x"),""))</f>
        <v/>
      </c>
      <c r="AK38" s="46" t="str">
        <f>IF(OR(Vorhaben!$I31="",Vorhaben!$C31=""),"",IF(AND(Vorhaben!$I31&lt;=AK$16,OR(Vorhaben!$J31="",Vorhaben!$J31&gt;=AK$15)),IFERROR(LEFT(Vorhaben!$B31,1),"x"),""))</f>
        <v/>
      </c>
      <c r="AL38" s="46" t="str">
        <f>IF(OR(Vorhaben!$I31="",Vorhaben!$C31=""),"",IF(AND(Vorhaben!$I31&lt;=AL$16,OR(Vorhaben!$J31="",Vorhaben!$J31&gt;=AL$15)),IFERROR(LEFT(Vorhaben!$B31,1),"x"),""))</f>
        <v/>
      </c>
      <c r="AM38" s="46" t="str">
        <f>IF(OR(Vorhaben!$I31="",Vorhaben!$C31=""),"",IF(AND(Vorhaben!$I31&lt;=AM$16,OR(Vorhaben!$J31="",Vorhaben!$J31&gt;=AM$15)),IFERROR(LEFT(Vorhaben!$B31,1),"x"),""))</f>
        <v/>
      </c>
      <c r="AN38" s="46" t="str">
        <f>IF(OR(Vorhaben!$I31="",Vorhaben!$C31=""),"",IF(AND(Vorhaben!$I31&lt;=AN$16,OR(Vorhaben!$J31="",Vorhaben!$J31&gt;=AN$15)),IFERROR(LEFT(Vorhaben!$B31,1),"x"),""))</f>
        <v/>
      </c>
      <c r="AO38" s="46" t="str">
        <f>IF(OR(Vorhaben!$I31="",Vorhaben!$C31=""),"",IF(AND(Vorhaben!$I31&lt;=AO$16,OR(Vorhaben!$J31="",Vorhaben!$J31&gt;=AO$15)),IFERROR(LEFT(Vorhaben!$B31,1),"x"),""))</f>
        <v/>
      </c>
      <c r="AP38" s="46" t="str">
        <f>IF(OR(Vorhaben!$I31="",Vorhaben!$C31=""),"",IF(AND(Vorhaben!$I31&lt;=AP$16,OR(Vorhaben!$J31="",Vorhaben!$J31&gt;=AP$15)),IFERROR(LEFT(Vorhaben!$B31,1),"x"),""))</f>
        <v/>
      </c>
      <c r="AQ38" s="46" t="str">
        <f>IF(OR(Vorhaben!$I31="",Vorhaben!$C31=""),"",IF(AND(Vorhaben!$I31&lt;=AQ$16,OR(Vorhaben!$J31="",Vorhaben!$J31&gt;=AQ$15)),IFERROR(LEFT(Vorhaben!$B31,1),"x"),""))</f>
        <v/>
      </c>
      <c r="AR38" s="46" t="str">
        <f>IF(OR(Vorhaben!$I31="",Vorhaben!$C31=""),"",IF(AND(Vorhaben!$I31&lt;=AR$16,OR(Vorhaben!$J31="",Vorhaben!$J31&gt;=AR$15)),IFERROR(LEFT(Vorhaben!$B31,1),"x"),""))</f>
        <v/>
      </c>
      <c r="AS38" s="46" t="str">
        <f>IF(OR(Vorhaben!$I31="",Vorhaben!$C31=""),"",IF(AND(Vorhaben!$I31&lt;=AS$16,OR(Vorhaben!$J31="",Vorhaben!$J31&gt;=AS$15)),IFERROR(LEFT(Vorhaben!$B31,1),"x"),""))</f>
        <v/>
      </c>
      <c r="AT38" s="46" t="str">
        <f>IF(OR(Vorhaben!$I31="",Vorhaben!$C31=""),"",IF(AND(Vorhaben!$I31&lt;=AT$16,OR(Vorhaben!$J31="",Vorhaben!$J31&gt;=AT$15)),IFERROR(LEFT(Vorhaben!$B31,1),"x"),""))</f>
        <v/>
      </c>
    </row>
    <row r="39" spans="1:46" ht="21.75" customHeight="1" x14ac:dyDescent="0.3">
      <c r="A39" s="24" t="str">
        <f>IF(Vorhaben!$C32="","",Vorhaben!$A32)</f>
        <v/>
      </c>
      <c r="B39" s="45" t="str">
        <f>IF(Vorhaben!$C32="","",Vorhaben!$C32)</f>
        <v/>
      </c>
      <c r="C39" s="46" t="str">
        <f>IF(OR(Vorhaben!$I32="",Vorhaben!$C32=""),"",IF(AND(Vorhaben!$I32&lt;=C$16,OR(Vorhaben!$J32="",Vorhaben!$J32&gt;=C$15)),IFERROR(LEFT(Vorhaben!$B32,1),"x"),""))</f>
        <v/>
      </c>
      <c r="D39" s="46" t="str">
        <f>IF(OR(Vorhaben!$I32="",Vorhaben!$C32=""),"",IF(AND(Vorhaben!$I32&lt;=D$16,OR(Vorhaben!$J32="",Vorhaben!$J32&gt;=D$15)),IFERROR(LEFT(Vorhaben!$B32,1),"x"),""))</f>
        <v/>
      </c>
      <c r="E39" s="46" t="str">
        <f>IF(OR(Vorhaben!$I32="",Vorhaben!$C32=""),"",IF(AND(Vorhaben!$I32&lt;=E$16,OR(Vorhaben!$J32="",Vorhaben!$J32&gt;=E$15)),IFERROR(LEFT(Vorhaben!$B32,1),"x"),""))</f>
        <v/>
      </c>
      <c r="F39" s="46" t="str">
        <f>IF(OR(Vorhaben!$I32="",Vorhaben!$C32=""),"",IF(AND(Vorhaben!$I32&lt;=F$16,OR(Vorhaben!$J32="",Vorhaben!$J32&gt;=F$15)),IFERROR(LEFT(Vorhaben!$B32,1),"x"),""))</f>
        <v/>
      </c>
      <c r="G39" s="46" t="str">
        <f>IF(OR(Vorhaben!$I32="",Vorhaben!$C32=""),"",IF(AND(Vorhaben!$I32&lt;=G$16,OR(Vorhaben!$J32="",Vorhaben!$J32&gt;=G$15)),IFERROR(LEFT(Vorhaben!$B32,1),"x"),""))</f>
        <v/>
      </c>
      <c r="H39" s="46" t="str">
        <f>IF(OR(Vorhaben!$I32="",Vorhaben!$C32=""),"",IF(AND(Vorhaben!$I32&lt;=H$16,OR(Vorhaben!$J32="",Vorhaben!$J32&gt;=H$15)),IFERROR(LEFT(Vorhaben!$B32,1),"x"),""))</f>
        <v/>
      </c>
      <c r="I39" s="46" t="str">
        <f>IF(OR(Vorhaben!$I32="",Vorhaben!$C32=""),"",IF(AND(Vorhaben!$I32&lt;=I$16,OR(Vorhaben!$J32="",Vorhaben!$J32&gt;=I$15)),IFERROR(LEFT(Vorhaben!$B32,1),"x"),""))</f>
        <v/>
      </c>
      <c r="J39" s="46" t="str">
        <f>IF(OR(Vorhaben!$I32="",Vorhaben!$C32=""),"",IF(AND(Vorhaben!$I32&lt;=J$16,OR(Vorhaben!$J32="",Vorhaben!$J32&gt;=J$15)),IFERROR(LEFT(Vorhaben!$B32,1),"x"),""))</f>
        <v/>
      </c>
      <c r="K39" s="46" t="str">
        <f>IF(OR(Vorhaben!$I32="",Vorhaben!$C32=""),"",IF(AND(Vorhaben!$I32&lt;=K$16,OR(Vorhaben!$J32="",Vorhaben!$J32&gt;=K$15)),IFERROR(LEFT(Vorhaben!$B32,1),"x"),""))</f>
        <v/>
      </c>
      <c r="L39" s="46" t="str">
        <f>IF(OR(Vorhaben!$I32="",Vorhaben!$C32=""),"",IF(AND(Vorhaben!$I32&lt;=L$16,OR(Vorhaben!$J32="",Vorhaben!$J32&gt;=L$15)),IFERROR(LEFT(Vorhaben!$B32,1),"x"),""))</f>
        <v/>
      </c>
      <c r="M39" s="46" t="str">
        <f>IF(OR(Vorhaben!$I32="",Vorhaben!$C32=""),"",IF(AND(Vorhaben!$I32&lt;=M$16,OR(Vorhaben!$J32="",Vorhaben!$J32&gt;=M$15)),IFERROR(LEFT(Vorhaben!$B32,1),"x"),""))</f>
        <v/>
      </c>
      <c r="N39" s="46" t="str">
        <f>IF(OR(Vorhaben!$I32="",Vorhaben!$C32=""),"",IF(AND(Vorhaben!$I32&lt;=N$16,OR(Vorhaben!$J32="",Vorhaben!$J32&gt;=N$15)),IFERROR(LEFT(Vorhaben!$B32,1),"x"),""))</f>
        <v/>
      </c>
      <c r="O39" s="46" t="str">
        <f>IF(OR(Vorhaben!$I32="",Vorhaben!$C32=""),"",IF(AND(Vorhaben!$I32&lt;=O$16,OR(Vorhaben!$J32="",Vorhaben!$J32&gt;=O$15)),IFERROR(LEFT(Vorhaben!$B32,1),"x"),""))</f>
        <v/>
      </c>
      <c r="P39" s="46" t="str">
        <f>IF(OR(Vorhaben!$I32="",Vorhaben!$C32=""),"",IF(AND(Vorhaben!$I32&lt;=P$16,OR(Vorhaben!$J32="",Vorhaben!$J32&gt;=P$15)),IFERROR(LEFT(Vorhaben!$B32,1),"x"),""))</f>
        <v/>
      </c>
      <c r="Q39" s="46" t="str">
        <f>IF(OR(Vorhaben!$I32="",Vorhaben!$C32=""),"",IF(AND(Vorhaben!$I32&lt;=Q$16,OR(Vorhaben!$J32="",Vorhaben!$J32&gt;=Q$15)),IFERROR(LEFT(Vorhaben!$B32,1),"x"),""))</f>
        <v/>
      </c>
      <c r="R39" s="46" t="str">
        <f>IF(OR(Vorhaben!$I32="",Vorhaben!$C32=""),"",IF(AND(Vorhaben!$I32&lt;=R$16,OR(Vorhaben!$J32="",Vorhaben!$J32&gt;=R$15)),IFERROR(LEFT(Vorhaben!$B32,1),"x"),""))</f>
        <v/>
      </c>
      <c r="S39" s="46" t="str">
        <f>IF(OR(Vorhaben!$I32="",Vorhaben!$C32=""),"",IF(AND(Vorhaben!$I32&lt;=S$16,OR(Vorhaben!$J32="",Vorhaben!$J32&gt;=S$15)),IFERROR(LEFT(Vorhaben!$B32,1),"x"),""))</f>
        <v/>
      </c>
      <c r="T39" s="46" t="str">
        <f>IF(OR(Vorhaben!$I32="",Vorhaben!$C32=""),"",IF(AND(Vorhaben!$I32&lt;=T$16,OR(Vorhaben!$J32="",Vorhaben!$J32&gt;=T$15)),IFERROR(LEFT(Vorhaben!$B32,1),"x"),""))</f>
        <v/>
      </c>
      <c r="U39" s="46" t="str">
        <f>IF(OR(Vorhaben!$I32="",Vorhaben!$C32=""),"",IF(AND(Vorhaben!$I32&lt;=U$16,OR(Vorhaben!$J32="",Vorhaben!$J32&gt;=U$15)),IFERROR(LEFT(Vorhaben!$B32,1),"x"),""))</f>
        <v/>
      </c>
      <c r="V39" s="46" t="str">
        <f>IF(OR(Vorhaben!$I32="",Vorhaben!$C32=""),"",IF(AND(Vorhaben!$I32&lt;=V$16,OR(Vorhaben!$J32="",Vorhaben!$J32&gt;=V$15)),IFERROR(LEFT(Vorhaben!$B32,1),"x"),""))</f>
        <v/>
      </c>
      <c r="W39" s="46" t="str">
        <f>IF(OR(Vorhaben!$I32="",Vorhaben!$C32=""),"",IF(AND(Vorhaben!$I32&lt;=W$16,OR(Vorhaben!$J32="",Vorhaben!$J32&gt;=W$15)),IFERROR(LEFT(Vorhaben!$B32,1),"x"),""))</f>
        <v/>
      </c>
      <c r="X39" s="46" t="str">
        <f>IF(OR(Vorhaben!$I32="",Vorhaben!$C32=""),"",IF(AND(Vorhaben!$I32&lt;=X$16,OR(Vorhaben!$J32="",Vorhaben!$J32&gt;=X$15)),IFERROR(LEFT(Vorhaben!$B32,1),"x"),""))</f>
        <v/>
      </c>
      <c r="Y39" s="46" t="str">
        <f>IF(OR(Vorhaben!$I32="",Vorhaben!$C32=""),"",IF(AND(Vorhaben!$I32&lt;=Y$16,OR(Vorhaben!$J32="",Vorhaben!$J32&gt;=Y$15)),IFERROR(LEFT(Vorhaben!$B32,1),"x"),""))</f>
        <v/>
      </c>
      <c r="Z39" s="46" t="str">
        <f>IF(OR(Vorhaben!$I32="",Vorhaben!$C32=""),"",IF(AND(Vorhaben!$I32&lt;=Z$16,OR(Vorhaben!$J32="",Vorhaben!$J32&gt;=Z$15)),IFERROR(LEFT(Vorhaben!$B32,1),"x"),""))</f>
        <v/>
      </c>
      <c r="AA39" s="46" t="str">
        <f>IF(OR(Vorhaben!$I32="",Vorhaben!$C32=""),"",IF(AND(Vorhaben!$I32&lt;=AA$16,OR(Vorhaben!$J32="",Vorhaben!$J32&gt;=AA$15)),IFERROR(LEFT(Vorhaben!$B32,1),"x"),""))</f>
        <v/>
      </c>
      <c r="AB39" s="46" t="str">
        <f>IF(OR(Vorhaben!$I32="",Vorhaben!$C32=""),"",IF(AND(Vorhaben!$I32&lt;=AB$16,OR(Vorhaben!$J32="",Vorhaben!$J32&gt;=AB$15)),IFERROR(LEFT(Vorhaben!$B32,1),"x"),""))</f>
        <v/>
      </c>
      <c r="AC39" s="46" t="str">
        <f>IF(OR(Vorhaben!$I32="",Vorhaben!$C32=""),"",IF(AND(Vorhaben!$I32&lt;=AC$16,OR(Vorhaben!$J32="",Vorhaben!$J32&gt;=AC$15)),IFERROR(LEFT(Vorhaben!$B32,1),"x"),""))</f>
        <v/>
      </c>
      <c r="AD39" s="46" t="str">
        <f>IF(OR(Vorhaben!$I32="",Vorhaben!$C32=""),"",IF(AND(Vorhaben!$I32&lt;=AD$16,OR(Vorhaben!$J32="",Vorhaben!$J32&gt;=AD$15)),IFERROR(LEFT(Vorhaben!$B32,1),"x"),""))</f>
        <v/>
      </c>
      <c r="AE39" s="46" t="str">
        <f>IF(OR(Vorhaben!$I32="",Vorhaben!$C32=""),"",IF(AND(Vorhaben!$I32&lt;=AE$16,OR(Vorhaben!$J32="",Vorhaben!$J32&gt;=AE$15)),IFERROR(LEFT(Vorhaben!$B32,1),"x"),""))</f>
        <v/>
      </c>
      <c r="AF39" s="46" t="str">
        <f>IF(OR(Vorhaben!$I32="",Vorhaben!$C32=""),"",IF(AND(Vorhaben!$I32&lt;=AF$16,OR(Vorhaben!$J32="",Vorhaben!$J32&gt;=AF$15)),IFERROR(LEFT(Vorhaben!$B32,1),"x"),""))</f>
        <v/>
      </c>
      <c r="AG39" s="46" t="str">
        <f>IF(OR(Vorhaben!$I32="",Vorhaben!$C32=""),"",IF(AND(Vorhaben!$I32&lt;=AG$16,OR(Vorhaben!$J32="",Vorhaben!$J32&gt;=AG$15)),IFERROR(LEFT(Vorhaben!$B32,1),"x"),""))</f>
        <v/>
      </c>
      <c r="AH39" s="46" t="str">
        <f>IF(OR(Vorhaben!$I32="",Vorhaben!$C32=""),"",IF(AND(Vorhaben!$I32&lt;=AH$16,OR(Vorhaben!$J32="",Vorhaben!$J32&gt;=AH$15)),IFERROR(LEFT(Vorhaben!$B32,1),"x"),""))</f>
        <v/>
      </c>
      <c r="AI39" s="46" t="str">
        <f>IF(OR(Vorhaben!$I32="",Vorhaben!$C32=""),"",IF(AND(Vorhaben!$I32&lt;=AI$16,OR(Vorhaben!$J32="",Vorhaben!$J32&gt;=AI$15)),IFERROR(LEFT(Vorhaben!$B32,1),"x"),""))</f>
        <v/>
      </c>
      <c r="AJ39" s="46" t="str">
        <f>IF(OR(Vorhaben!$I32="",Vorhaben!$C32=""),"",IF(AND(Vorhaben!$I32&lt;=AJ$16,OR(Vorhaben!$J32="",Vorhaben!$J32&gt;=AJ$15)),IFERROR(LEFT(Vorhaben!$B32,1),"x"),""))</f>
        <v/>
      </c>
      <c r="AK39" s="46" t="str">
        <f>IF(OR(Vorhaben!$I32="",Vorhaben!$C32=""),"",IF(AND(Vorhaben!$I32&lt;=AK$16,OR(Vorhaben!$J32="",Vorhaben!$J32&gt;=AK$15)),IFERROR(LEFT(Vorhaben!$B32,1),"x"),""))</f>
        <v/>
      </c>
      <c r="AL39" s="46" t="str">
        <f>IF(OR(Vorhaben!$I32="",Vorhaben!$C32=""),"",IF(AND(Vorhaben!$I32&lt;=AL$16,OR(Vorhaben!$J32="",Vorhaben!$J32&gt;=AL$15)),IFERROR(LEFT(Vorhaben!$B32,1),"x"),""))</f>
        <v/>
      </c>
      <c r="AM39" s="46" t="str">
        <f>IF(OR(Vorhaben!$I32="",Vorhaben!$C32=""),"",IF(AND(Vorhaben!$I32&lt;=AM$16,OR(Vorhaben!$J32="",Vorhaben!$J32&gt;=AM$15)),IFERROR(LEFT(Vorhaben!$B32,1),"x"),""))</f>
        <v/>
      </c>
      <c r="AN39" s="46" t="str">
        <f>IF(OR(Vorhaben!$I32="",Vorhaben!$C32=""),"",IF(AND(Vorhaben!$I32&lt;=AN$16,OR(Vorhaben!$J32="",Vorhaben!$J32&gt;=AN$15)),IFERROR(LEFT(Vorhaben!$B32,1),"x"),""))</f>
        <v/>
      </c>
      <c r="AO39" s="46" t="str">
        <f>IF(OR(Vorhaben!$I32="",Vorhaben!$C32=""),"",IF(AND(Vorhaben!$I32&lt;=AO$16,OR(Vorhaben!$J32="",Vorhaben!$J32&gt;=AO$15)),IFERROR(LEFT(Vorhaben!$B32,1),"x"),""))</f>
        <v/>
      </c>
      <c r="AP39" s="46" t="str">
        <f>IF(OR(Vorhaben!$I32="",Vorhaben!$C32=""),"",IF(AND(Vorhaben!$I32&lt;=AP$16,OR(Vorhaben!$J32="",Vorhaben!$J32&gt;=AP$15)),IFERROR(LEFT(Vorhaben!$B32,1),"x"),""))</f>
        <v/>
      </c>
      <c r="AQ39" s="46" t="str">
        <f>IF(OR(Vorhaben!$I32="",Vorhaben!$C32=""),"",IF(AND(Vorhaben!$I32&lt;=AQ$16,OR(Vorhaben!$J32="",Vorhaben!$J32&gt;=AQ$15)),IFERROR(LEFT(Vorhaben!$B32,1),"x"),""))</f>
        <v/>
      </c>
      <c r="AR39" s="46" t="str">
        <f>IF(OR(Vorhaben!$I32="",Vorhaben!$C32=""),"",IF(AND(Vorhaben!$I32&lt;=AR$16,OR(Vorhaben!$J32="",Vorhaben!$J32&gt;=AR$15)),IFERROR(LEFT(Vorhaben!$B32,1),"x"),""))</f>
        <v/>
      </c>
      <c r="AS39" s="46" t="str">
        <f>IF(OR(Vorhaben!$I32="",Vorhaben!$C32=""),"",IF(AND(Vorhaben!$I32&lt;=AS$16,OR(Vorhaben!$J32="",Vorhaben!$J32&gt;=AS$15)),IFERROR(LEFT(Vorhaben!$B32,1),"x"),""))</f>
        <v/>
      </c>
      <c r="AT39" s="46" t="str">
        <f>IF(OR(Vorhaben!$I32="",Vorhaben!$C32=""),"",IF(AND(Vorhaben!$I32&lt;=AT$16,OR(Vorhaben!$J32="",Vorhaben!$J32&gt;=AT$15)),IFERROR(LEFT(Vorhaben!$B32,1),"x"),""))</f>
        <v/>
      </c>
    </row>
    <row r="40" spans="1:46" ht="21.75" customHeight="1" x14ac:dyDescent="0.3">
      <c r="A40" s="24" t="str">
        <f>IF(Vorhaben!$C33="","",Vorhaben!$A33)</f>
        <v/>
      </c>
      <c r="B40" s="45" t="str">
        <f>IF(Vorhaben!$C33="","",Vorhaben!$C33)</f>
        <v/>
      </c>
      <c r="C40" s="46" t="str">
        <f>IF(OR(Vorhaben!$I33="",Vorhaben!$C33=""),"",IF(AND(Vorhaben!$I33&lt;=C$16,OR(Vorhaben!$J33="",Vorhaben!$J33&gt;=C$15)),IFERROR(LEFT(Vorhaben!$B33,1),"x"),""))</f>
        <v/>
      </c>
      <c r="D40" s="46" t="str">
        <f>IF(OR(Vorhaben!$I33="",Vorhaben!$C33=""),"",IF(AND(Vorhaben!$I33&lt;=D$16,OR(Vorhaben!$J33="",Vorhaben!$J33&gt;=D$15)),IFERROR(LEFT(Vorhaben!$B33,1),"x"),""))</f>
        <v/>
      </c>
      <c r="E40" s="46" t="str">
        <f>IF(OR(Vorhaben!$I33="",Vorhaben!$C33=""),"",IF(AND(Vorhaben!$I33&lt;=E$16,OR(Vorhaben!$J33="",Vorhaben!$J33&gt;=E$15)),IFERROR(LEFT(Vorhaben!$B33,1),"x"),""))</f>
        <v/>
      </c>
      <c r="F40" s="46" t="str">
        <f>IF(OR(Vorhaben!$I33="",Vorhaben!$C33=""),"",IF(AND(Vorhaben!$I33&lt;=F$16,OR(Vorhaben!$J33="",Vorhaben!$J33&gt;=F$15)),IFERROR(LEFT(Vorhaben!$B33,1),"x"),""))</f>
        <v/>
      </c>
      <c r="G40" s="46" t="str">
        <f>IF(OR(Vorhaben!$I33="",Vorhaben!$C33=""),"",IF(AND(Vorhaben!$I33&lt;=G$16,OR(Vorhaben!$J33="",Vorhaben!$J33&gt;=G$15)),IFERROR(LEFT(Vorhaben!$B33,1),"x"),""))</f>
        <v/>
      </c>
      <c r="H40" s="46" t="str">
        <f>IF(OR(Vorhaben!$I33="",Vorhaben!$C33=""),"",IF(AND(Vorhaben!$I33&lt;=H$16,OR(Vorhaben!$J33="",Vorhaben!$J33&gt;=H$15)),IFERROR(LEFT(Vorhaben!$B33,1),"x"),""))</f>
        <v/>
      </c>
      <c r="I40" s="46" t="str">
        <f>IF(OR(Vorhaben!$I33="",Vorhaben!$C33=""),"",IF(AND(Vorhaben!$I33&lt;=I$16,OR(Vorhaben!$J33="",Vorhaben!$J33&gt;=I$15)),IFERROR(LEFT(Vorhaben!$B33,1),"x"),""))</f>
        <v/>
      </c>
      <c r="J40" s="46" t="str">
        <f>IF(OR(Vorhaben!$I33="",Vorhaben!$C33=""),"",IF(AND(Vorhaben!$I33&lt;=J$16,OR(Vorhaben!$J33="",Vorhaben!$J33&gt;=J$15)),IFERROR(LEFT(Vorhaben!$B33,1),"x"),""))</f>
        <v/>
      </c>
      <c r="K40" s="46" t="str">
        <f>IF(OR(Vorhaben!$I33="",Vorhaben!$C33=""),"",IF(AND(Vorhaben!$I33&lt;=K$16,OR(Vorhaben!$J33="",Vorhaben!$J33&gt;=K$15)),IFERROR(LEFT(Vorhaben!$B33,1),"x"),""))</f>
        <v/>
      </c>
      <c r="L40" s="46" t="str">
        <f>IF(OR(Vorhaben!$I33="",Vorhaben!$C33=""),"",IF(AND(Vorhaben!$I33&lt;=L$16,OR(Vorhaben!$J33="",Vorhaben!$J33&gt;=L$15)),IFERROR(LEFT(Vorhaben!$B33,1),"x"),""))</f>
        <v/>
      </c>
      <c r="M40" s="46" t="str">
        <f>IF(OR(Vorhaben!$I33="",Vorhaben!$C33=""),"",IF(AND(Vorhaben!$I33&lt;=M$16,OR(Vorhaben!$J33="",Vorhaben!$J33&gt;=M$15)),IFERROR(LEFT(Vorhaben!$B33,1),"x"),""))</f>
        <v/>
      </c>
      <c r="N40" s="46" t="str">
        <f>IF(OR(Vorhaben!$I33="",Vorhaben!$C33=""),"",IF(AND(Vorhaben!$I33&lt;=N$16,OR(Vorhaben!$J33="",Vorhaben!$J33&gt;=N$15)),IFERROR(LEFT(Vorhaben!$B33,1),"x"),""))</f>
        <v/>
      </c>
      <c r="O40" s="46" t="str">
        <f>IF(OR(Vorhaben!$I33="",Vorhaben!$C33=""),"",IF(AND(Vorhaben!$I33&lt;=O$16,OR(Vorhaben!$J33="",Vorhaben!$J33&gt;=O$15)),IFERROR(LEFT(Vorhaben!$B33,1),"x"),""))</f>
        <v/>
      </c>
      <c r="P40" s="46" t="str">
        <f>IF(OR(Vorhaben!$I33="",Vorhaben!$C33=""),"",IF(AND(Vorhaben!$I33&lt;=P$16,OR(Vorhaben!$J33="",Vorhaben!$J33&gt;=P$15)),IFERROR(LEFT(Vorhaben!$B33,1),"x"),""))</f>
        <v/>
      </c>
      <c r="Q40" s="46" t="str">
        <f>IF(OR(Vorhaben!$I33="",Vorhaben!$C33=""),"",IF(AND(Vorhaben!$I33&lt;=Q$16,OR(Vorhaben!$J33="",Vorhaben!$J33&gt;=Q$15)),IFERROR(LEFT(Vorhaben!$B33,1),"x"),""))</f>
        <v/>
      </c>
      <c r="R40" s="46" t="str">
        <f>IF(OR(Vorhaben!$I33="",Vorhaben!$C33=""),"",IF(AND(Vorhaben!$I33&lt;=R$16,OR(Vorhaben!$J33="",Vorhaben!$J33&gt;=R$15)),IFERROR(LEFT(Vorhaben!$B33,1),"x"),""))</f>
        <v/>
      </c>
      <c r="S40" s="46" t="str">
        <f>IF(OR(Vorhaben!$I33="",Vorhaben!$C33=""),"",IF(AND(Vorhaben!$I33&lt;=S$16,OR(Vorhaben!$J33="",Vorhaben!$J33&gt;=S$15)),IFERROR(LEFT(Vorhaben!$B33,1),"x"),""))</f>
        <v/>
      </c>
      <c r="T40" s="46" t="str">
        <f>IF(OR(Vorhaben!$I33="",Vorhaben!$C33=""),"",IF(AND(Vorhaben!$I33&lt;=T$16,OR(Vorhaben!$J33="",Vorhaben!$J33&gt;=T$15)),IFERROR(LEFT(Vorhaben!$B33,1),"x"),""))</f>
        <v/>
      </c>
      <c r="U40" s="46" t="str">
        <f>IF(OR(Vorhaben!$I33="",Vorhaben!$C33=""),"",IF(AND(Vorhaben!$I33&lt;=U$16,OR(Vorhaben!$J33="",Vorhaben!$J33&gt;=U$15)),IFERROR(LEFT(Vorhaben!$B33,1),"x"),""))</f>
        <v/>
      </c>
      <c r="V40" s="46" t="str">
        <f>IF(OR(Vorhaben!$I33="",Vorhaben!$C33=""),"",IF(AND(Vorhaben!$I33&lt;=V$16,OR(Vorhaben!$J33="",Vorhaben!$J33&gt;=V$15)),IFERROR(LEFT(Vorhaben!$B33,1),"x"),""))</f>
        <v/>
      </c>
      <c r="W40" s="46" t="str">
        <f>IF(OR(Vorhaben!$I33="",Vorhaben!$C33=""),"",IF(AND(Vorhaben!$I33&lt;=W$16,OR(Vorhaben!$J33="",Vorhaben!$J33&gt;=W$15)),IFERROR(LEFT(Vorhaben!$B33,1),"x"),""))</f>
        <v/>
      </c>
      <c r="X40" s="46" t="str">
        <f>IF(OR(Vorhaben!$I33="",Vorhaben!$C33=""),"",IF(AND(Vorhaben!$I33&lt;=X$16,OR(Vorhaben!$J33="",Vorhaben!$J33&gt;=X$15)),IFERROR(LEFT(Vorhaben!$B33,1),"x"),""))</f>
        <v/>
      </c>
      <c r="Y40" s="46" t="str">
        <f>IF(OR(Vorhaben!$I33="",Vorhaben!$C33=""),"",IF(AND(Vorhaben!$I33&lt;=Y$16,OR(Vorhaben!$J33="",Vorhaben!$J33&gt;=Y$15)),IFERROR(LEFT(Vorhaben!$B33,1),"x"),""))</f>
        <v/>
      </c>
      <c r="Z40" s="46" t="str">
        <f>IF(OR(Vorhaben!$I33="",Vorhaben!$C33=""),"",IF(AND(Vorhaben!$I33&lt;=Z$16,OR(Vorhaben!$J33="",Vorhaben!$J33&gt;=Z$15)),IFERROR(LEFT(Vorhaben!$B33,1),"x"),""))</f>
        <v/>
      </c>
      <c r="AA40" s="46" t="str">
        <f>IF(OR(Vorhaben!$I33="",Vorhaben!$C33=""),"",IF(AND(Vorhaben!$I33&lt;=AA$16,OR(Vorhaben!$J33="",Vorhaben!$J33&gt;=AA$15)),IFERROR(LEFT(Vorhaben!$B33,1),"x"),""))</f>
        <v/>
      </c>
      <c r="AB40" s="46" t="str">
        <f>IF(OR(Vorhaben!$I33="",Vorhaben!$C33=""),"",IF(AND(Vorhaben!$I33&lt;=AB$16,OR(Vorhaben!$J33="",Vorhaben!$J33&gt;=AB$15)),IFERROR(LEFT(Vorhaben!$B33,1),"x"),""))</f>
        <v/>
      </c>
      <c r="AC40" s="46" t="str">
        <f>IF(OR(Vorhaben!$I33="",Vorhaben!$C33=""),"",IF(AND(Vorhaben!$I33&lt;=AC$16,OR(Vorhaben!$J33="",Vorhaben!$J33&gt;=AC$15)),IFERROR(LEFT(Vorhaben!$B33,1),"x"),""))</f>
        <v/>
      </c>
      <c r="AD40" s="46" t="str">
        <f>IF(OR(Vorhaben!$I33="",Vorhaben!$C33=""),"",IF(AND(Vorhaben!$I33&lt;=AD$16,OR(Vorhaben!$J33="",Vorhaben!$J33&gt;=AD$15)),IFERROR(LEFT(Vorhaben!$B33,1),"x"),""))</f>
        <v/>
      </c>
      <c r="AE40" s="46" t="str">
        <f>IF(OR(Vorhaben!$I33="",Vorhaben!$C33=""),"",IF(AND(Vorhaben!$I33&lt;=AE$16,OR(Vorhaben!$J33="",Vorhaben!$J33&gt;=AE$15)),IFERROR(LEFT(Vorhaben!$B33,1),"x"),""))</f>
        <v/>
      </c>
      <c r="AF40" s="46" t="str">
        <f>IF(OR(Vorhaben!$I33="",Vorhaben!$C33=""),"",IF(AND(Vorhaben!$I33&lt;=AF$16,OR(Vorhaben!$J33="",Vorhaben!$J33&gt;=AF$15)),IFERROR(LEFT(Vorhaben!$B33,1),"x"),""))</f>
        <v/>
      </c>
      <c r="AG40" s="46" t="str">
        <f>IF(OR(Vorhaben!$I33="",Vorhaben!$C33=""),"",IF(AND(Vorhaben!$I33&lt;=AG$16,OR(Vorhaben!$J33="",Vorhaben!$J33&gt;=AG$15)),IFERROR(LEFT(Vorhaben!$B33,1),"x"),""))</f>
        <v/>
      </c>
      <c r="AH40" s="46" t="str">
        <f>IF(OR(Vorhaben!$I33="",Vorhaben!$C33=""),"",IF(AND(Vorhaben!$I33&lt;=AH$16,OR(Vorhaben!$J33="",Vorhaben!$J33&gt;=AH$15)),IFERROR(LEFT(Vorhaben!$B33,1),"x"),""))</f>
        <v/>
      </c>
      <c r="AI40" s="46" t="str">
        <f>IF(OR(Vorhaben!$I33="",Vorhaben!$C33=""),"",IF(AND(Vorhaben!$I33&lt;=AI$16,OR(Vorhaben!$J33="",Vorhaben!$J33&gt;=AI$15)),IFERROR(LEFT(Vorhaben!$B33,1),"x"),""))</f>
        <v/>
      </c>
      <c r="AJ40" s="46" t="str">
        <f>IF(OR(Vorhaben!$I33="",Vorhaben!$C33=""),"",IF(AND(Vorhaben!$I33&lt;=AJ$16,OR(Vorhaben!$J33="",Vorhaben!$J33&gt;=AJ$15)),IFERROR(LEFT(Vorhaben!$B33,1),"x"),""))</f>
        <v/>
      </c>
      <c r="AK40" s="46" t="str">
        <f>IF(OR(Vorhaben!$I33="",Vorhaben!$C33=""),"",IF(AND(Vorhaben!$I33&lt;=AK$16,OR(Vorhaben!$J33="",Vorhaben!$J33&gt;=AK$15)),IFERROR(LEFT(Vorhaben!$B33,1),"x"),""))</f>
        <v/>
      </c>
      <c r="AL40" s="46" t="str">
        <f>IF(OR(Vorhaben!$I33="",Vorhaben!$C33=""),"",IF(AND(Vorhaben!$I33&lt;=AL$16,OR(Vorhaben!$J33="",Vorhaben!$J33&gt;=AL$15)),IFERROR(LEFT(Vorhaben!$B33,1),"x"),""))</f>
        <v/>
      </c>
      <c r="AM40" s="46" t="str">
        <f>IF(OR(Vorhaben!$I33="",Vorhaben!$C33=""),"",IF(AND(Vorhaben!$I33&lt;=AM$16,OR(Vorhaben!$J33="",Vorhaben!$J33&gt;=AM$15)),IFERROR(LEFT(Vorhaben!$B33,1),"x"),""))</f>
        <v/>
      </c>
      <c r="AN40" s="46" t="str">
        <f>IF(OR(Vorhaben!$I33="",Vorhaben!$C33=""),"",IF(AND(Vorhaben!$I33&lt;=AN$16,OR(Vorhaben!$J33="",Vorhaben!$J33&gt;=AN$15)),IFERROR(LEFT(Vorhaben!$B33,1),"x"),""))</f>
        <v/>
      </c>
      <c r="AO40" s="46" t="str">
        <f>IF(OR(Vorhaben!$I33="",Vorhaben!$C33=""),"",IF(AND(Vorhaben!$I33&lt;=AO$16,OR(Vorhaben!$J33="",Vorhaben!$J33&gt;=AO$15)),IFERROR(LEFT(Vorhaben!$B33,1),"x"),""))</f>
        <v/>
      </c>
      <c r="AP40" s="46" t="str">
        <f>IF(OR(Vorhaben!$I33="",Vorhaben!$C33=""),"",IF(AND(Vorhaben!$I33&lt;=AP$16,OR(Vorhaben!$J33="",Vorhaben!$J33&gt;=AP$15)),IFERROR(LEFT(Vorhaben!$B33,1),"x"),""))</f>
        <v/>
      </c>
      <c r="AQ40" s="46" t="str">
        <f>IF(OR(Vorhaben!$I33="",Vorhaben!$C33=""),"",IF(AND(Vorhaben!$I33&lt;=AQ$16,OR(Vorhaben!$J33="",Vorhaben!$J33&gt;=AQ$15)),IFERROR(LEFT(Vorhaben!$B33,1),"x"),""))</f>
        <v/>
      </c>
      <c r="AR40" s="46" t="str">
        <f>IF(OR(Vorhaben!$I33="",Vorhaben!$C33=""),"",IF(AND(Vorhaben!$I33&lt;=AR$16,OR(Vorhaben!$J33="",Vorhaben!$J33&gt;=AR$15)),IFERROR(LEFT(Vorhaben!$B33,1),"x"),""))</f>
        <v/>
      </c>
      <c r="AS40" s="46" t="str">
        <f>IF(OR(Vorhaben!$I33="",Vorhaben!$C33=""),"",IF(AND(Vorhaben!$I33&lt;=AS$16,OR(Vorhaben!$J33="",Vorhaben!$J33&gt;=AS$15)),IFERROR(LEFT(Vorhaben!$B33,1),"x"),""))</f>
        <v/>
      </c>
      <c r="AT40" s="46" t="str">
        <f>IF(OR(Vorhaben!$I33="",Vorhaben!$C33=""),"",IF(AND(Vorhaben!$I33&lt;=AT$16,OR(Vorhaben!$J33="",Vorhaben!$J33&gt;=AT$15)),IFERROR(LEFT(Vorhaben!$B33,1),"x"),""))</f>
        <v/>
      </c>
    </row>
    <row r="41" spans="1:46" ht="21.75" customHeight="1" x14ac:dyDescent="0.3">
      <c r="A41" s="24" t="str">
        <f>IF(Vorhaben!$C34="","",Vorhaben!$A34)</f>
        <v/>
      </c>
      <c r="B41" s="45" t="str">
        <f>IF(Vorhaben!$C34="","",Vorhaben!$C34)</f>
        <v/>
      </c>
      <c r="C41" s="46" t="str">
        <f>IF(OR(Vorhaben!$I34="",Vorhaben!$C34=""),"",IF(AND(Vorhaben!$I34&lt;=C$16,OR(Vorhaben!$J34="",Vorhaben!$J34&gt;=C$15)),IFERROR(LEFT(Vorhaben!$B34,1),"x"),""))</f>
        <v/>
      </c>
      <c r="D41" s="46" t="str">
        <f>IF(OR(Vorhaben!$I34="",Vorhaben!$C34=""),"",IF(AND(Vorhaben!$I34&lt;=D$16,OR(Vorhaben!$J34="",Vorhaben!$J34&gt;=D$15)),IFERROR(LEFT(Vorhaben!$B34,1),"x"),""))</f>
        <v/>
      </c>
      <c r="E41" s="46" t="str">
        <f>IF(OR(Vorhaben!$I34="",Vorhaben!$C34=""),"",IF(AND(Vorhaben!$I34&lt;=E$16,OR(Vorhaben!$J34="",Vorhaben!$J34&gt;=E$15)),IFERROR(LEFT(Vorhaben!$B34,1),"x"),""))</f>
        <v/>
      </c>
      <c r="F41" s="46" t="str">
        <f>IF(OR(Vorhaben!$I34="",Vorhaben!$C34=""),"",IF(AND(Vorhaben!$I34&lt;=F$16,OR(Vorhaben!$J34="",Vorhaben!$J34&gt;=F$15)),IFERROR(LEFT(Vorhaben!$B34,1),"x"),""))</f>
        <v/>
      </c>
      <c r="G41" s="46" t="str">
        <f>IF(OR(Vorhaben!$I34="",Vorhaben!$C34=""),"",IF(AND(Vorhaben!$I34&lt;=G$16,OR(Vorhaben!$J34="",Vorhaben!$J34&gt;=G$15)),IFERROR(LEFT(Vorhaben!$B34,1),"x"),""))</f>
        <v/>
      </c>
      <c r="H41" s="46" t="str">
        <f>IF(OR(Vorhaben!$I34="",Vorhaben!$C34=""),"",IF(AND(Vorhaben!$I34&lt;=H$16,OR(Vorhaben!$J34="",Vorhaben!$J34&gt;=H$15)),IFERROR(LEFT(Vorhaben!$B34,1),"x"),""))</f>
        <v/>
      </c>
      <c r="I41" s="46" t="str">
        <f>IF(OR(Vorhaben!$I34="",Vorhaben!$C34=""),"",IF(AND(Vorhaben!$I34&lt;=I$16,OR(Vorhaben!$J34="",Vorhaben!$J34&gt;=I$15)),IFERROR(LEFT(Vorhaben!$B34,1),"x"),""))</f>
        <v/>
      </c>
      <c r="J41" s="46" t="str">
        <f>IF(OR(Vorhaben!$I34="",Vorhaben!$C34=""),"",IF(AND(Vorhaben!$I34&lt;=J$16,OR(Vorhaben!$J34="",Vorhaben!$J34&gt;=J$15)),IFERROR(LEFT(Vorhaben!$B34,1),"x"),""))</f>
        <v/>
      </c>
      <c r="K41" s="46" t="str">
        <f>IF(OR(Vorhaben!$I34="",Vorhaben!$C34=""),"",IF(AND(Vorhaben!$I34&lt;=K$16,OR(Vorhaben!$J34="",Vorhaben!$J34&gt;=K$15)),IFERROR(LEFT(Vorhaben!$B34,1),"x"),""))</f>
        <v/>
      </c>
      <c r="L41" s="46" t="str">
        <f>IF(OR(Vorhaben!$I34="",Vorhaben!$C34=""),"",IF(AND(Vorhaben!$I34&lt;=L$16,OR(Vorhaben!$J34="",Vorhaben!$J34&gt;=L$15)),IFERROR(LEFT(Vorhaben!$B34,1),"x"),""))</f>
        <v/>
      </c>
      <c r="M41" s="46" t="str">
        <f>IF(OR(Vorhaben!$I34="",Vorhaben!$C34=""),"",IF(AND(Vorhaben!$I34&lt;=M$16,OR(Vorhaben!$J34="",Vorhaben!$J34&gt;=M$15)),IFERROR(LEFT(Vorhaben!$B34,1),"x"),""))</f>
        <v/>
      </c>
      <c r="N41" s="46" t="str">
        <f>IF(OR(Vorhaben!$I34="",Vorhaben!$C34=""),"",IF(AND(Vorhaben!$I34&lt;=N$16,OR(Vorhaben!$J34="",Vorhaben!$J34&gt;=N$15)),IFERROR(LEFT(Vorhaben!$B34,1),"x"),""))</f>
        <v/>
      </c>
      <c r="O41" s="46" t="str">
        <f>IF(OR(Vorhaben!$I34="",Vorhaben!$C34=""),"",IF(AND(Vorhaben!$I34&lt;=O$16,OR(Vorhaben!$J34="",Vorhaben!$J34&gt;=O$15)),IFERROR(LEFT(Vorhaben!$B34,1),"x"),""))</f>
        <v/>
      </c>
      <c r="P41" s="46" t="str">
        <f>IF(OR(Vorhaben!$I34="",Vorhaben!$C34=""),"",IF(AND(Vorhaben!$I34&lt;=P$16,OR(Vorhaben!$J34="",Vorhaben!$J34&gt;=P$15)),IFERROR(LEFT(Vorhaben!$B34,1),"x"),""))</f>
        <v/>
      </c>
      <c r="Q41" s="46" t="str">
        <f>IF(OR(Vorhaben!$I34="",Vorhaben!$C34=""),"",IF(AND(Vorhaben!$I34&lt;=Q$16,OR(Vorhaben!$J34="",Vorhaben!$J34&gt;=Q$15)),IFERROR(LEFT(Vorhaben!$B34,1),"x"),""))</f>
        <v/>
      </c>
      <c r="R41" s="46" t="str">
        <f>IF(OR(Vorhaben!$I34="",Vorhaben!$C34=""),"",IF(AND(Vorhaben!$I34&lt;=R$16,OR(Vorhaben!$J34="",Vorhaben!$J34&gt;=R$15)),IFERROR(LEFT(Vorhaben!$B34,1),"x"),""))</f>
        <v/>
      </c>
      <c r="S41" s="46" t="str">
        <f>IF(OR(Vorhaben!$I34="",Vorhaben!$C34=""),"",IF(AND(Vorhaben!$I34&lt;=S$16,OR(Vorhaben!$J34="",Vorhaben!$J34&gt;=S$15)),IFERROR(LEFT(Vorhaben!$B34,1),"x"),""))</f>
        <v/>
      </c>
      <c r="T41" s="46" t="str">
        <f>IF(OR(Vorhaben!$I34="",Vorhaben!$C34=""),"",IF(AND(Vorhaben!$I34&lt;=T$16,OR(Vorhaben!$J34="",Vorhaben!$J34&gt;=T$15)),IFERROR(LEFT(Vorhaben!$B34,1),"x"),""))</f>
        <v/>
      </c>
      <c r="U41" s="46" t="str">
        <f>IF(OR(Vorhaben!$I34="",Vorhaben!$C34=""),"",IF(AND(Vorhaben!$I34&lt;=U$16,OR(Vorhaben!$J34="",Vorhaben!$J34&gt;=U$15)),IFERROR(LEFT(Vorhaben!$B34,1),"x"),""))</f>
        <v/>
      </c>
      <c r="V41" s="46" t="str">
        <f>IF(OR(Vorhaben!$I34="",Vorhaben!$C34=""),"",IF(AND(Vorhaben!$I34&lt;=V$16,OR(Vorhaben!$J34="",Vorhaben!$J34&gt;=V$15)),IFERROR(LEFT(Vorhaben!$B34,1),"x"),""))</f>
        <v/>
      </c>
      <c r="W41" s="46" t="str">
        <f>IF(OR(Vorhaben!$I34="",Vorhaben!$C34=""),"",IF(AND(Vorhaben!$I34&lt;=W$16,OR(Vorhaben!$J34="",Vorhaben!$J34&gt;=W$15)),IFERROR(LEFT(Vorhaben!$B34,1),"x"),""))</f>
        <v/>
      </c>
      <c r="X41" s="46" t="str">
        <f>IF(OR(Vorhaben!$I34="",Vorhaben!$C34=""),"",IF(AND(Vorhaben!$I34&lt;=X$16,OR(Vorhaben!$J34="",Vorhaben!$J34&gt;=X$15)),IFERROR(LEFT(Vorhaben!$B34,1),"x"),""))</f>
        <v/>
      </c>
      <c r="Y41" s="46" t="str">
        <f>IF(OR(Vorhaben!$I34="",Vorhaben!$C34=""),"",IF(AND(Vorhaben!$I34&lt;=Y$16,OR(Vorhaben!$J34="",Vorhaben!$J34&gt;=Y$15)),IFERROR(LEFT(Vorhaben!$B34,1),"x"),""))</f>
        <v/>
      </c>
      <c r="Z41" s="46" t="str">
        <f>IF(OR(Vorhaben!$I34="",Vorhaben!$C34=""),"",IF(AND(Vorhaben!$I34&lt;=Z$16,OR(Vorhaben!$J34="",Vorhaben!$J34&gt;=Z$15)),IFERROR(LEFT(Vorhaben!$B34,1),"x"),""))</f>
        <v/>
      </c>
      <c r="AA41" s="46" t="str">
        <f>IF(OR(Vorhaben!$I34="",Vorhaben!$C34=""),"",IF(AND(Vorhaben!$I34&lt;=AA$16,OR(Vorhaben!$J34="",Vorhaben!$J34&gt;=AA$15)),IFERROR(LEFT(Vorhaben!$B34,1),"x"),""))</f>
        <v/>
      </c>
      <c r="AB41" s="46" t="str">
        <f>IF(OR(Vorhaben!$I34="",Vorhaben!$C34=""),"",IF(AND(Vorhaben!$I34&lt;=AB$16,OR(Vorhaben!$J34="",Vorhaben!$J34&gt;=AB$15)),IFERROR(LEFT(Vorhaben!$B34,1),"x"),""))</f>
        <v/>
      </c>
      <c r="AC41" s="46" t="str">
        <f>IF(OR(Vorhaben!$I34="",Vorhaben!$C34=""),"",IF(AND(Vorhaben!$I34&lt;=AC$16,OR(Vorhaben!$J34="",Vorhaben!$J34&gt;=AC$15)),IFERROR(LEFT(Vorhaben!$B34,1),"x"),""))</f>
        <v/>
      </c>
      <c r="AD41" s="46" t="str">
        <f>IF(OR(Vorhaben!$I34="",Vorhaben!$C34=""),"",IF(AND(Vorhaben!$I34&lt;=AD$16,OR(Vorhaben!$J34="",Vorhaben!$J34&gt;=AD$15)),IFERROR(LEFT(Vorhaben!$B34,1),"x"),""))</f>
        <v/>
      </c>
      <c r="AE41" s="46" t="str">
        <f>IF(OR(Vorhaben!$I34="",Vorhaben!$C34=""),"",IF(AND(Vorhaben!$I34&lt;=AE$16,OR(Vorhaben!$J34="",Vorhaben!$J34&gt;=AE$15)),IFERROR(LEFT(Vorhaben!$B34,1),"x"),""))</f>
        <v/>
      </c>
      <c r="AF41" s="46" t="str">
        <f>IF(OR(Vorhaben!$I34="",Vorhaben!$C34=""),"",IF(AND(Vorhaben!$I34&lt;=AF$16,OR(Vorhaben!$J34="",Vorhaben!$J34&gt;=AF$15)),IFERROR(LEFT(Vorhaben!$B34,1),"x"),""))</f>
        <v/>
      </c>
      <c r="AG41" s="46" t="str">
        <f>IF(OR(Vorhaben!$I34="",Vorhaben!$C34=""),"",IF(AND(Vorhaben!$I34&lt;=AG$16,OR(Vorhaben!$J34="",Vorhaben!$J34&gt;=AG$15)),IFERROR(LEFT(Vorhaben!$B34,1),"x"),""))</f>
        <v/>
      </c>
      <c r="AH41" s="46" t="str">
        <f>IF(OR(Vorhaben!$I34="",Vorhaben!$C34=""),"",IF(AND(Vorhaben!$I34&lt;=AH$16,OR(Vorhaben!$J34="",Vorhaben!$J34&gt;=AH$15)),IFERROR(LEFT(Vorhaben!$B34,1),"x"),""))</f>
        <v/>
      </c>
      <c r="AI41" s="46" t="str">
        <f>IF(OR(Vorhaben!$I34="",Vorhaben!$C34=""),"",IF(AND(Vorhaben!$I34&lt;=AI$16,OR(Vorhaben!$J34="",Vorhaben!$J34&gt;=AI$15)),IFERROR(LEFT(Vorhaben!$B34,1),"x"),""))</f>
        <v/>
      </c>
      <c r="AJ41" s="46" t="str">
        <f>IF(OR(Vorhaben!$I34="",Vorhaben!$C34=""),"",IF(AND(Vorhaben!$I34&lt;=AJ$16,OR(Vorhaben!$J34="",Vorhaben!$J34&gt;=AJ$15)),IFERROR(LEFT(Vorhaben!$B34,1),"x"),""))</f>
        <v/>
      </c>
      <c r="AK41" s="46" t="str">
        <f>IF(OR(Vorhaben!$I34="",Vorhaben!$C34=""),"",IF(AND(Vorhaben!$I34&lt;=AK$16,OR(Vorhaben!$J34="",Vorhaben!$J34&gt;=AK$15)),IFERROR(LEFT(Vorhaben!$B34,1),"x"),""))</f>
        <v/>
      </c>
      <c r="AL41" s="46" t="str">
        <f>IF(OR(Vorhaben!$I34="",Vorhaben!$C34=""),"",IF(AND(Vorhaben!$I34&lt;=AL$16,OR(Vorhaben!$J34="",Vorhaben!$J34&gt;=AL$15)),IFERROR(LEFT(Vorhaben!$B34,1),"x"),""))</f>
        <v/>
      </c>
      <c r="AM41" s="46" t="str">
        <f>IF(OR(Vorhaben!$I34="",Vorhaben!$C34=""),"",IF(AND(Vorhaben!$I34&lt;=AM$16,OR(Vorhaben!$J34="",Vorhaben!$J34&gt;=AM$15)),IFERROR(LEFT(Vorhaben!$B34,1),"x"),""))</f>
        <v/>
      </c>
      <c r="AN41" s="46" t="str">
        <f>IF(OR(Vorhaben!$I34="",Vorhaben!$C34=""),"",IF(AND(Vorhaben!$I34&lt;=AN$16,OR(Vorhaben!$J34="",Vorhaben!$J34&gt;=AN$15)),IFERROR(LEFT(Vorhaben!$B34,1),"x"),""))</f>
        <v/>
      </c>
      <c r="AO41" s="46" t="str">
        <f>IF(OR(Vorhaben!$I34="",Vorhaben!$C34=""),"",IF(AND(Vorhaben!$I34&lt;=AO$16,OR(Vorhaben!$J34="",Vorhaben!$J34&gt;=AO$15)),IFERROR(LEFT(Vorhaben!$B34,1),"x"),""))</f>
        <v/>
      </c>
      <c r="AP41" s="46" t="str">
        <f>IF(OR(Vorhaben!$I34="",Vorhaben!$C34=""),"",IF(AND(Vorhaben!$I34&lt;=AP$16,OR(Vorhaben!$J34="",Vorhaben!$J34&gt;=AP$15)),IFERROR(LEFT(Vorhaben!$B34,1),"x"),""))</f>
        <v/>
      </c>
      <c r="AQ41" s="46" t="str">
        <f>IF(OR(Vorhaben!$I34="",Vorhaben!$C34=""),"",IF(AND(Vorhaben!$I34&lt;=AQ$16,OR(Vorhaben!$J34="",Vorhaben!$J34&gt;=AQ$15)),IFERROR(LEFT(Vorhaben!$B34,1),"x"),""))</f>
        <v/>
      </c>
      <c r="AR41" s="46" t="str">
        <f>IF(OR(Vorhaben!$I34="",Vorhaben!$C34=""),"",IF(AND(Vorhaben!$I34&lt;=AR$16,OR(Vorhaben!$J34="",Vorhaben!$J34&gt;=AR$15)),IFERROR(LEFT(Vorhaben!$B34,1),"x"),""))</f>
        <v/>
      </c>
      <c r="AS41" s="46" t="str">
        <f>IF(OR(Vorhaben!$I34="",Vorhaben!$C34=""),"",IF(AND(Vorhaben!$I34&lt;=AS$16,OR(Vorhaben!$J34="",Vorhaben!$J34&gt;=AS$15)),IFERROR(LEFT(Vorhaben!$B34,1),"x"),""))</f>
        <v/>
      </c>
      <c r="AT41" s="46" t="str">
        <f>IF(OR(Vorhaben!$I34="",Vorhaben!$C34=""),"",IF(AND(Vorhaben!$I34&lt;=AT$16,OR(Vorhaben!$J34="",Vorhaben!$J34&gt;=AT$15)),IFERROR(LEFT(Vorhaben!$B34,1),"x"),""))</f>
        <v/>
      </c>
    </row>
    <row r="42" spans="1:46" ht="21.75" customHeight="1" x14ac:dyDescent="0.3">
      <c r="A42" s="24" t="str">
        <f>IF(Vorhaben!$C35="","",Vorhaben!$A35)</f>
        <v/>
      </c>
      <c r="B42" s="45" t="str">
        <f>IF(Vorhaben!$C35="","",Vorhaben!$C35)</f>
        <v/>
      </c>
      <c r="C42" s="46" t="str">
        <f>IF(OR(Vorhaben!$I35="",Vorhaben!$C35=""),"",IF(AND(Vorhaben!$I35&lt;=C$16,OR(Vorhaben!$J35="",Vorhaben!$J35&gt;=C$15)),IFERROR(LEFT(Vorhaben!$B35,1),"x"),""))</f>
        <v/>
      </c>
      <c r="D42" s="46" t="str">
        <f>IF(OR(Vorhaben!$I35="",Vorhaben!$C35=""),"",IF(AND(Vorhaben!$I35&lt;=D$16,OR(Vorhaben!$J35="",Vorhaben!$J35&gt;=D$15)),IFERROR(LEFT(Vorhaben!$B35,1),"x"),""))</f>
        <v/>
      </c>
      <c r="E42" s="46" t="str">
        <f>IF(OR(Vorhaben!$I35="",Vorhaben!$C35=""),"",IF(AND(Vorhaben!$I35&lt;=E$16,OR(Vorhaben!$J35="",Vorhaben!$J35&gt;=E$15)),IFERROR(LEFT(Vorhaben!$B35,1),"x"),""))</f>
        <v/>
      </c>
      <c r="F42" s="46" t="str">
        <f>IF(OR(Vorhaben!$I35="",Vorhaben!$C35=""),"",IF(AND(Vorhaben!$I35&lt;=F$16,OR(Vorhaben!$J35="",Vorhaben!$J35&gt;=F$15)),IFERROR(LEFT(Vorhaben!$B35,1),"x"),""))</f>
        <v/>
      </c>
      <c r="G42" s="46" t="str">
        <f>IF(OR(Vorhaben!$I35="",Vorhaben!$C35=""),"",IF(AND(Vorhaben!$I35&lt;=G$16,OR(Vorhaben!$J35="",Vorhaben!$J35&gt;=G$15)),IFERROR(LEFT(Vorhaben!$B35,1),"x"),""))</f>
        <v/>
      </c>
      <c r="H42" s="46" t="str">
        <f>IF(OR(Vorhaben!$I35="",Vorhaben!$C35=""),"",IF(AND(Vorhaben!$I35&lt;=H$16,OR(Vorhaben!$J35="",Vorhaben!$J35&gt;=H$15)),IFERROR(LEFT(Vorhaben!$B35,1),"x"),""))</f>
        <v/>
      </c>
      <c r="I42" s="46" t="str">
        <f>IF(OR(Vorhaben!$I35="",Vorhaben!$C35=""),"",IF(AND(Vorhaben!$I35&lt;=I$16,OR(Vorhaben!$J35="",Vorhaben!$J35&gt;=I$15)),IFERROR(LEFT(Vorhaben!$B35,1),"x"),""))</f>
        <v/>
      </c>
      <c r="J42" s="46" t="str">
        <f>IF(OR(Vorhaben!$I35="",Vorhaben!$C35=""),"",IF(AND(Vorhaben!$I35&lt;=J$16,OR(Vorhaben!$J35="",Vorhaben!$J35&gt;=J$15)),IFERROR(LEFT(Vorhaben!$B35,1),"x"),""))</f>
        <v/>
      </c>
      <c r="K42" s="46" t="str">
        <f>IF(OR(Vorhaben!$I35="",Vorhaben!$C35=""),"",IF(AND(Vorhaben!$I35&lt;=K$16,OR(Vorhaben!$J35="",Vorhaben!$J35&gt;=K$15)),IFERROR(LEFT(Vorhaben!$B35,1),"x"),""))</f>
        <v/>
      </c>
      <c r="L42" s="46" t="str">
        <f>IF(OR(Vorhaben!$I35="",Vorhaben!$C35=""),"",IF(AND(Vorhaben!$I35&lt;=L$16,OR(Vorhaben!$J35="",Vorhaben!$J35&gt;=L$15)),IFERROR(LEFT(Vorhaben!$B35,1),"x"),""))</f>
        <v/>
      </c>
      <c r="M42" s="46" t="str">
        <f>IF(OR(Vorhaben!$I35="",Vorhaben!$C35=""),"",IF(AND(Vorhaben!$I35&lt;=M$16,OR(Vorhaben!$J35="",Vorhaben!$J35&gt;=M$15)),IFERROR(LEFT(Vorhaben!$B35,1),"x"),""))</f>
        <v/>
      </c>
      <c r="N42" s="46" t="str">
        <f>IF(OR(Vorhaben!$I35="",Vorhaben!$C35=""),"",IF(AND(Vorhaben!$I35&lt;=N$16,OR(Vorhaben!$J35="",Vorhaben!$J35&gt;=N$15)),IFERROR(LEFT(Vorhaben!$B35,1),"x"),""))</f>
        <v/>
      </c>
      <c r="O42" s="46" t="str">
        <f>IF(OR(Vorhaben!$I35="",Vorhaben!$C35=""),"",IF(AND(Vorhaben!$I35&lt;=O$16,OR(Vorhaben!$J35="",Vorhaben!$J35&gt;=O$15)),IFERROR(LEFT(Vorhaben!$B35,1),"x"),""))</f>
        <v/>
      </c>
      <c r="P42" s="46" t="str">
        <f>IF(OR(Vorhaben!$I35="",Vorhaben!$C35=""),"",IF(AND(Vorhaben!$I35&lt;=P$16,OR(Vorhaben!$J35="",Vorhaben!$J35&gt;=P$15)),IFERROR(LEFT(Vorhaben!$B35,1),"x"),""))</f>
        <v/>
      </c>
      <c r="Q42" s="46" t="str">
        <f>IF(OR(Vorhaben!$I35="",Vorhaben!$C35=""),"",IF(AND(Vorhaben!$I35&lt;=Q$16,OR(Vorhaben!$J35="",Vorhaben!$J35&gt;=Q$15)),IFERROR(LEFT(Vorhaben!$B35,1),"x"),""))</f>
        <v/>
      </c>
      <c r="R42" s="46" t="str">
        <f>IF(OR(Vorhaben!$I35="",Vorhaben!$C35=""),"",IF(AND(Vorhaben!$I35&lt;=R$16,OR(Vorhaben!$J35="",Vorhaben!$J35&gt;=R$15)),IFERROR(LEFT(Vorhaben!$B35,1),"x"),""))</f>
        <v/>
      </c>
      <c r="S42" s="46" t="str">
        <f>IF(OR(Vorhaben!$I35="",Vorhaben!$C35=""),"",IF(AND(Vorhaben!$I35&lt;=S$16,OR(Vorhaben!$J35="",Vorhaben!$J35&gt;=S$15)),IFERROR(LEFT(Vorhaben!$B35,1),"x"),""))</f>
        <v/>
      </c>
      <c r="T42" s="46" t="str">
        <f>IF(OR(Vorhaben!$I35="",Vorhaben!$C35=""),"",IF(AND(Vorhaben!$I35&lt;=T$16,OR(Vorhaben!$J35="",Vorhaben!$J35&gt;=T$15)),IFERROR(LEFT(Vorhaben!$B35,1),"x"),""))</f>
        <v/>
      </c>
      <c r="U42" s="46" t="str">
        <f>IF(OR(Vorhaben!$I35="",Vorhaben!$C35=""),"",IF(AND(Vorhaben!$I35&lt;=U$16,OR(Vorhaben!$J35="",Vorhaben!$J35&gt;=U$15)),IFERROR(LEFT(Vorhaben!$B35,1),"x"),""))</f>
        <v/>
      </c>
      <c r="V42" s="46" t="str">
        <f>IF(OR(Vorhaben!$I35="",Vorhaben!$C35=""),"",IF(AND(Vorhaben!$I35&lt;=V$16,OR(Vorhaben!$J35="",Vorhaben!$J35&gt;=V$15)),IFERROR(LEFT(Vorhaben!$B35,1),"x"),""))</f>
        <v/>
      </c>
      <c r="W42" s="46" t="str">
        <f>IF(OR(Vorhaben!$I35="",Vorhaben!$C35=""),"",IF(AND(Vorhaben!$I35&lt;=W$16,OR(Vorhaben!$J35="",Vorhaben!$J35&gt;=W$15)),IFERROR(LEFT(Vorhaben!$B35,1),"x"),""))</f>
        <v/>
      </c>
      <c r="X42" s="46" t="str">
        <f>IF(OR(Vorhaben!$I35="",Vorhaben!$C35=""),"",IF(AND(Vorhaben!$I35&lt;=X$16,OR(Vorhaben!$J35="",Vorhaben!$J35&gt;=X$15)),IFERROR(LEFT(Vorhaben!$B35,1),"x"),""))</f>
        <v/>
      </c>
      <c r="Y42" s="46" t="str">
        <f>IF(OR(Vorhaben!$I35="",Vorhaben!$C35=""),"",IF(AND(Vorhaben!$I35&lt;=Y$16,OR(Vorhaben!$J35="",Vorhaben!$J35&gt;=Y$15)),IFERROR(LEFT(Vorhaben!$B35,1),"x"),""))</f>
        <v/>
      </c>
      <c r="Z42" s="46" t="str">
        <f>IF(OR(Vorhaben!$I35="",Vorhaben!$C35=""),"",IF(AND(Vorhaben!$I35&lt;=Z$16,OR(Vorhaben!$J35="",Vorhaben!$J35&gt;=Z$15)),IFERROR(LEFT(Vorhaben!$B35,1),"x"),""))</f>
        <v/>
      </c>
      <c r="AA42" s="46" t="str">
        <f>IF(OR(Vorhaben!$I35="",Vorhaben!$C35=""),"",IF(AND(Vorhaben!$I35&lt;=AA$16,OR(Vorhaben!$J35="",Vorhaben!$J35&gt;=AA$15)),IFERROR(LEFT(Vorhaben!$B35,1),"x"),""))</f>
        <v/>
      </c>
      <c r="AB42" s="46" t="str">
        <f>IF(OR(Vorhaben!$I35="",Vorhaben!$C35=""),"",IF(AND(Vorhaben!$I35&lt;=AB$16,OR(Vorhaben!$J35="",Vorhaben!$J35&gt;=AB$15)),IFERROR(LEFT(Vorhaben!$B35,1),"x"),""))</f>
        <v/>
      </c>
      <c r="AC42" s="46" t="str">
        <f>IF(OR(Vorhaben!$I35="",Vorhaben!$C35=""),"",IF(AND(Vorhaben!$I35&lt;=AC$16,OR(Vorhaben!$J35="",Vorhaben!$J35&gt;=AC$15)),IFERROR(LEFT(Vorhaben!$B35,1),"x"),""))</f>
        <v/>
      </c>
      <c r="AD42" s="46" t="str">
        <f>IF(OR(Vorhaben!$I35="",Vorhaben!$C35=""),"",IF(AND(Vorhaben!$I35&lt;=AD$16,OR(Vorhaben!$J35="",Vorhaben!$J35&gt;=AD$15)),IFERROR(LEFT(Vorhaben!$B35,1),"x"),""))</f>
        <v/>
      </c>
      <c r="AE42" s="46" t="str">
        <f>IF(OR(Vorhaben!$I35="",Vorhaben!$C35=""),"",IF(AND(Vorhaben!$I35&lt;=AE$16,OR(Vorhaben!$J35="",Vorhaben!$J35&gt;=AE$15)),IFERROR(LEFT(Vorhaben!$B35,1),"x"),""))</f>
        <v/>
      </c>
      <c r="AF42" s="46" t="str">
        <f>IF(OR(Vorhaben!$I35="",Vorhaben!$C35=""),"",IF(AND(Vorhaben!$I35&lt;=AF$16,OR(Vorhaben!$J35="",Vorhaben!$J35&gt;=AF$15)),IFERROR(LEFT(Vorhaben!$B35,1),"x"),""))</f>
        <v/>
      </c>
      <c r="AG42" s="46" t="str">
        <f>IF(OR(Vorhaben!$I35="",Vorhaben!$C35=""),"",IF(AND(Vorhaben!$I35&lt;=AG$16,OR(Vorhaben!$J35="",Vorhaben!$J35&gt;=AG$15)),IFERROR(LEFT(Vorhaben!$B35,1),"x"),""))</f>
        <v/>
      </c>
      <c r="AH42" s="46" t="str">
        <f>IF(OR(Vorhaben!$I35="",Vorhaben!$C35=""),"",IF(AND(Vorhaben!$I35&lt;=AH$16,OR(Vorhaben!$J35="",Vorhaben!$J35&gt;=AH$15)),IFERROR(LEFT(Vorhaben!$B35,1),"x"),""))</f>
        <v/>
      </c>
      <c r="AI42" s="46" t="str">
        <f>IF(OR(Vorhaben!$I35="",Vorhaben!$C35=""),"",IF(AND(Vorhaben!$I35&lt;=AI$16,OR(Vorhaben!$J35="",Vorhaben!$J35&gt;=AI$15)),IFERROR(LEFT(Vorhaben!$B35,1),"x"),""))</f>
        <v/>
      </c>
      <c r="AJ42" s="46" t="str">
        <f>IF(OR(Vorhaben!$I35="",Vorhaben!$C35=""),"",IF(AND(Vorhaben!$I35&lt;=AJ$16,OR(Vorhaben!$J35="",Vorhaben!$J35&gt;=AJ$15)),IFERROR(LEFT(Vorhaben!$B35,1),"x"),""))</f>
        <v/>
      </c>
      <c r="AK42" s="46" t="str">
        <f>IF(OR(Vorhaben!$I35="",Vorhaben!$C35=""),"",IF(AND(Vorhaben!$I35&lt;=AK$16,OR(Vorhaben!$J35="",Vorhaben!$J35&gt;=AK$15)),IFERROR(LEFT(Vorhaben!$B35,1),"x"),""))</f>
        <v/>
      </c>
      <c r="AL42" s="46" t="str">
        <f>IF(OR(Vorhaben!$I35="",Vorhaben!$C35=""),"",IF(AND(Vorhaben!$I35&lt;=AL$16,OR(Vorhaben!$J35="",Vorhaben!$J35&gt;=AL$15)),IFERROR(LEFT(Vorhaben!$B35,1),"x"),""))</f>
        <v/>
      </c>
      <c r="AM42" s="46" t="str">
        <f>IF(OR(Vorhaben!$I35="",Vorhaben!$C35=""),"",IF(AND(Vorhaben!$I35&lt;=AM$16,OR(Vorhaben!$J35="",Vorhaben!$J35&gt;=AM$15)),IFERROR(LEFT(Vorhaben!$B35,1),"x"),""))</f>
        <v/>
      </c>
      <c r="AN42" s="46" t="str">
        <f>IF(OR(Vorhaben!$I35="",Vorhaben!$C35=""),"",IF(AND(Vorhaben!$I35&lt;=AN$16,OR(Vorhaben!$J35="",Vorhaben!$J35&gt;=AN$15)),IFERROR(LEFT(Vorhaben!$B35,1),"x"),""))</f>
        <v/>
      </c>
      <c r="AO42" s="46" t="str">
        <f>IF(OR(Vorhaben!$I35="",Vorhaben!$C35=""),"",IF(AND(Vorhaben!$I35&lt;=AO$16,OR(Vorhaben!$J35="",Vorhaben!$J35&gt;=AO$15)),IFERROR(LEFT(Vorhaben!$B35,1),"x"),""))</f>
        <v/>
      </c>
      <c r="AP42" s="46" t="str">
        <f>IF(OR(Vorhaben!$I35="",Vorhaben!$C35=""),"",IF(AND(Vorhaben!$I35&lt;=AP$16,OR(Vorhaben!$J35="",Vorhaben!$J35&gt;=AP$15)),IFERROR(LEFT(Vorhaben!$B35,1),"x"),""))</f>
        <v/>
      </c>
      <c r="AQ42" s="46" t="str">
        <f>IF(OR(Vorhaben!$I35="",Vorhaben!$C35=""),"",IF(AND(Vorhaben!$I35&lt;=AQ$16,OR(Vorhaben!$J35="",Vorhaben!$J35&gt;=AQ$15)),IFERROR(LEFT(Vorhaben!$B35,1),"x"),""))</f>
        <v/>
      </c>
      <c r="AR42" s="46" t="str">
        <f>IF(OR(Vorhaben!$I35="",Vorhaben!$C35=""),"",IF(AND(Vorhaben!$I35&lt;=AR$16,OR(Vorhaben!$J35="",Vorhaben!$J35&gt;=AR$15)),IFERROR(LEFT(Vorhaben!$B35,1),"x"),""))</f>
        <v/>
      </c>
      <c r="AS42" s="46" t="str">
        <f>IF(OR(Vorhaben!$I35="",Vorhaben!$C35=""),"",IF(AND(Vorhaben!$I35&lt;=AS$16,OR(Vorhaben!$J35="",Vorhaben!$J35&gt;=AS$15)),IFERROR(LEFT(Vorhaben!$B35,1),"x"),""))</f>
        <v/>
      </c>
      <c r="AT42" s="46" t="str">
        <f>IF(OR(Vorhaben!$I35="",Vorhaben!$C35=""),"",IF(AND(Vorhaben!$I35&lt;=AT$16,OR(Vorhaben!$J35="",Vorhaben!$J35&gt;=AT$15)),IFERROR(LEFT(Vorhaben!$B35,1),"x"),""))</f>
        <v/>
      </c>
    </row>
    <row r="43" spans="1:46" ht="21.75" customHeight="1" x14ac:dyDescent="0.3">
      <c r="A43" s="24" t="str">
        <f>IF(Vorhaben!$C36="","",Vorhaben!$A36)</f>
        <v/>
      </c>
      <c r="B43" s="45" t="str">
        <f>IF(Vorhaben!$C36="","",Vorhaben!$C36)</f>
        <v/>
      </c>
      <c r="C43" s="46" t="str">
        <f>IF(OR(Vorhaben!$I36="",Vorhaben!$C36=""),"",IF(AND(Vorhaben!$I36&lt;=C$16,OR(Vorhaben!$J36="",Vorhaben!$J36&gt;=C$15)),IFERROR(LEFT(Vorhaben!$B36,1),"x"),""))</f>
        <v/>
      </c>
      <c r="D43" s="46" t="str">
        <f>IF(OR(Vorhaben!$I36="",Vorhaben!$C36=""),"",IF(AND(Vorhaben!$I36&lt;=D$16,OR(Vorhaben!$J36="",Vorhaben!$J36&gt;=D$15)),IFERROR(LEFT(Vorhaben!$B36,1),"x"),""))</f>
        <v/>
      </c>
      <c r="E43" s="46" t="str">
        <f>IF(OR(Vorhaben!$I36="",Vorhaben!$C36=""),"",IF(AND(Vorhaben!$I36&lt;=E$16,OR(Vorhaben!$J36="",Vorhaben!$J36&gt;=E$15)),IFERROR(LEFT(Vorhaben!$B36,1),"x"),""))</f>
        <v/>
      </c>
      <c r="F43" s="46" t="str">
        <f>IF(OR(Vorhaben!$I36="",Vorhaben!$C36=""),"",IF(AND(Vorhaben!$I36&lt;=F$16,OR(Vorhaben!$J36="",Vorhaben!$J36&gt;=F$15)),IFERROR(LEFT(Vorhaben!$B36,1),"x"),""))</f>
        <v/>
      </c>
      <c r="G43" s="46" t="str">
        <f>IF(OR(Vorhaben!$I36="",Vorhaben!$C36=""),"",IF(AND(Vorhaben!$I36&lt;=G$16,OR(Vorhaben!$J36="",Vorhaben!$J36&gt;=G$15)),IFERROR(LEFT(Vorhaben!$B36,1),"x"),""))</f>
        <v/>
      </c>
      <c r="H43" s="46" t="str">
        <f>IF(OR(Vorhaben!$I36="",Vorhaben!$C36=""),"",IF(AND(Vorhaben!$I36&lt;=H$16,OR(Vorhaben!$J36="",Vorhaben!$J36&gt;=H$15)),IFERROR(LEFT(Vorhaben!$B36,1),"x"),""))</f>
        <v/>
      </c>
      <c r="I43" s="46" t="str">
        <f>IF(OR(Vorhaben!$I36="",Vorhaben!$C36=""),"",IF(AND(Vorhaben!$I36&lt;=I$16,OR(Vorhaben!$J36="",Vorhaben!$J36&gt;=I$15)),IFERROR(LEFT(Vorhaben!$B36,1),"x"),""))</f>
        <v/>
      </c>
      <c r="J43" s="46" t="str">
        <f>IF(OR(Vorhaben!$I36="",Vorhaben!$C36=""),"",IF(AND(Vorhaben!$I36&lt;=J$16,OR(Vorhaben!$J36="",Vorhaben!$J36&gt;=J$15)),IFERROR(LEFT(Vorhaben!$B36,1),"x"),""))</f>
        <v/>
      </c>
      <c r="K43" s="46" t="str">
        <f>IF(OR(Vorhaben!$I36="",Vorhaben!$C36=""),"",IF(AND(Vorhaben!$I36&lt;=K$16,OR(Vorhaben!$J36="",Vorhaben!$J36&gt;=K$15)),IFERROR(LEFT(Vorhaben!$B36,1),"x"),""))</f>
        <v/>
      </c>
      <c r="L43" s="46" t="str">
        <f>IF(OR(Vorhaben!$I36="",Vorhaben!$C36=""),"",IF(AND(Vorhaben!$I36&lt;=L$16,OR(Vorhaben!$J36="",Vorhaben!$J36&gt;=L$15)),IFERROR(LEFT(Vorhaben!$B36,1),"x"),""))</f>
        <v/>
      </c>
      <c r="M43" s="46" t="str">
        <f>IF(OR(Vorhaben!$I36="",Vorhaben!$C36=""),"",IF(AND(Vorhaben!$I36&lt;=M$16,OR(Vorhaben!$J36="",Vorhaben!$J36&gt;=M$15)),IFERROR(LEFT(Vorhaben!$B36,1),"x"),""))</f>
        <v/>
      </c>
      <c r="N43" s="46" t="str">
        <f>IF(OR(Vorhaben!$I36="",Vorhaben!$C36=""),"",IF(AND(Vorhaben!$I36&lt;=N$16,OR(Vorhaben!$J36="",Vorhaben!$J36&gt;=N$15)),IFERROR(LEFT(Vorhaben!$B36,1),"x"),""))</f>
        <v/>
      </c>
      <c r="O43" s="46" t="str">
        <f>IF(OR(Vorhaben!$I36="",Vorhaben!$C36=""),"",IF(AND(Vorhaben!$I36&lt;=O$16,OR(Vorhaben!$J36="",Vorhaben!$J36&gt;=O$15)),IFERROR(LEFT(Vorhaben!$B36,1),"x"),""))</f>
        <v/>
      </c>
      <c r="P43" s="46" t="str">
        <f>IF(OR(Vorhaben!$I36="",Vorhaben!$C36=""),"",IF(AND(Vorhaben!$I36&lt;=P$16,OR(Vorhaben!$J36="",Vorhaben!$J36&gt;=P$15)),IFERROR(LEFT(Vorhaben!$B36,1),"x"),""))</f>
        <v/>
      </c>
      <c r="Q43" s="46" t="str">
        <f>IF(OR(Vorhaben!$I36="",Vorhaben!$C36=""),"",IF(AND(Vorhaben!$I36&lt;=Q$16,OR(Vorhaben!$J36="",Vorhaben!$J36&gt;=Q$15)),IFERROR(LEFT(Vorhaben!$B36,1),"x"),""))</f>
        <v/>
      </c>
      <c r="R43" s="46" t="str">
        <f>IF(OR(Vorhaben!$I36="",Vorhaben!$C36=""),"",IF(AND(Vorhaben!$I36&lt;=R$16,OR(Vorhaben!$J36="",Vorhaben!$J36&gt;=R$15)),IFERROR(LEFT(Vorhaben!$B36,1),"x"),""))</f>
        <v/>
      </c>
      <c r="S43" s="46" t="str">
        <f>IF(OR(Vorhaben!$I36="",Vorhaben!$C36=""),"",IF(AND(Vorhaben!$I36&lt;=S$16,OR(Vorhaben!$J36="",Vorhaben!$J36&gt;=S$15)),IFERROR(LEFT(Vorhaben!$B36,1),"x"),""))</f>
        <v/>
      </c>
      <c r="T43" s="46" t="str">
        <f>IF(OR(Vorhaben!$I36="",Vorhaben!$C36=""),"",IF(AND(Vorhaben!$I36&lt;=T$16,OR(Vorhaben!$J36="",Vorhaben!$J36&gt;=T$15)),IFERROR(LEFT(Vorhaben!$B36,1),"x"),""))</f>
        <v/>
      </c>
      <c r="U43" s="46" t="str">
        <f>IF(OR(Vorhaben!$I36="",Vorhaben!$C36=""),"",IF(AND(Vorhaben!$I36&lt;=U$16,OR(Vorhaben!$J36="",Vorhaben!$J36&gt;=U$15)),IFERROR(LEFT(Vorhaben!$B36,1),"x"),""))</f>
        <v/>
      </c>
      <c r="V43" s="46" t="str">
        <f>IF(OR(Vorhaben!$I36="",Vorhaben!$C36=""),"",IF(AND(Vorhaben!$I36&lt;=V$16,OR(Vorhaben!$J36="",Vorhaben!$J36&gt;=V$15)),IFERROR(LEFT(Vorhaben!$B36,1),"x"),""))</f>
        <v/>
      </c>
      <c r="W43" s="46" t="str">
        <f>IF(OR(Vorhaben!$I36="",Vorhaben!$C36=""),"",IF(AND(Vorhaben!$I36&lt;=W$16,OR(Vorhaben!$J36="",Vorhaben!$J36&gt;=W$15)),IFERROR(LEFT(Vorhaben!$B36,1),"x"),""))</f>
        <v/>
      </c>
      <c r="X43" s="46" t="str">
        <f>IF(OR(Vorhaben!$I36="",Vorhaben!$C36=""),"",IF(AND(Vorhaben!$I36&lt;=X$16,OR(Vorhaben!$J36="",Vorhaben!$J36&gt;=X$15)),IFERROR(LEFT(Vorhaben!$B36,1),"x"),""))</f>
        <v/>
      </c>
      <c r="Y43" s="46" t="str">
        <f>IF(OR(Vorhaben!$I36="",Vorhaben!$C36=""),"",IF(AND(Vorhaben!$I36&lt;=Y$16,OR(Vorhaben!$J36="",Vorhaben!$J36&gt;=Y$15)),IFERROR(LEFT(Vorhaben!$B36,1),"x"),""))</f>
        <v/>
      </c>
      <c r="Z43" s="46" t="str">
        <f>IF(OR(Vorhaben!$I36="",Vorhaben!$C36=""),"",IF(AND(Vorhaben!$I36&lt;=Z$16,OR(Vorhaben!$J36="",Vorhaben!$J36&gt;=Z$15)),IFERROR(LEFT(Vorhaben!$B36,1),"x"),""))</f>
        <v/>
      </c>
      <c r="AA43" s="46" t="str">
        <f>IF(OR(Vorhaben!$I36="",Vorhaben!$C36=""),"",IF(AND(Vorhaben!$I36&lt;=AA$16,OR(Vorhaben!$J36="",Vorhaben!$J36&gt;=AA$15)),IFERROR(LEFT(Vorhaben!$B36,1),"x"),""))</f>
        <v/>
      </c>
      <c r="AB43" s="46" t="str">
        <f>IF(OR(Vorhaben!$I36="",Vorhaben!$C36=""),"",IF(AND(Vorhaben!$I36&lt;=AB$16,OR(Vorhaben!$J36="",Vorhaben!$J36&gt;=AB$15)),IFERROR(LEFT(Vorhaben!$B36,1),"x"),""))</f>
        <v/>
      </c>
      <c r="AC43" s="46" t="str">
        <f>IF(OR(Vorhaben!$I36="",Vorhaben!$C36=""),"",IF(AND(Vorhaben!$I36&lt;=AC$16,OR(Vorhaben!$J36="",Vorhaben!$J36&gt;=AC$15)),IFERROR(LEFT(Vorhaben!$B36,1),"x"),""))</f>
        <v/>
      </c>
      <c r="AD43" s="46" t="str">
        <f>IF(OR(Vorhaben!$I36="",Vorhaben!$C36=""),"",IF(AND(Vorhaben!$I36&lt;=AD$16,OR(Vorhaben!$J36="",Vorhaben!$J36&gt;=AD$15)),IFERROR(LEFT(Vorhaben!$B36,1),"x"),""))</f>
        <v/>
      </c>
      <c r="AE43" s="46" t="str">
        <f>IF(OR(Vorhaben!$I36="",Vorhaben!$C36=""),"",IF(AND(Vorhaben!$I36&lt;=AE$16,OR(Vorhaben!$J36="",Vorhaben!$J36&gt;=AE$15)),IFERROR(LEFT(Vorhaben!$B36,1),"x"),""))</f>
        <v/>
      </c>
      <c r="AF43" s="46" t="str">
        <f>IF(OR(Vorhaben!$I36="",Vorhaben!$C36=""),"",IF(AND(Vorhaben!$I36&lt;=AF$16,OR(Vorhaben!$J36="",Vorhaben!$J36&gt;=AF$15)),IFERROR(LEFT(Vorhaben!$B36,1),"x"),""))</f>
        <v/>
      </c>
      <c r="AG43" s="46" t="str">
        <f>IF(OR(Vorhaben!$I36="",Vorhaben!$C36=""),"",IF(AND(Vorhaben!$I36&lt;=AG$16,OR(Vorhaben!$J36="",Vorhaben!$J36&gt;=AG$15)),IFERROR(LEFT(Vorhaben!$B36,1),"x"),""))</f>
        <v/>
      </c>
      <c r="AH43" s="46" t="str">
        <f>IF(OR(Vorhaben!$I36="",Vorhaben!$C36=""),"",IF(AND(Vorhaben!$I36&lt;=AH$16,OR(Vorhaben!$J36="",Vorhaben!$J36&gt;=AH$15)),IFERROR(LEFT(Vorhaben!$B36,1),"x"),""))</f>
        <v/>
      </c>
      <c r="AI43" s="46" t="str">
        <f>IF(OR(Vorhaben!$I36="",Vorhaben!$C36=""),"",IF(AND(Vorhaben!$I36&lt;=AI$16,OR(Vorhaben!$J36="",Vorhaben!$J36&gt;=AI$15)),IFERROR(LEFT(Vorhaben!$B36,1),"x"),""))</f>
        <v/>
      </c>
      <c r="AJ43" s="46" t="str">
        <f>IF(OR(Vorhaben!$I36="",Vorhaben!$C36=""),"",IF(AND(Vorhaben!$I36&lt;=AJ$16,OR(Vorhaben!$J36="",Vorhaben!$J36&gt;=AJ$15)),IFERROR(LEFT(Vorhaben!$B36,1),"x"),""))</f>
        <v/>
      </c>
      <c r="AK43" s="46" t="str">
        <f>IF(OR(Vorhaben!$I36="",Vorhaben!$C36=""),"",IF(AND(Vorhaben!$I36&lt;=AK$16,OR(Vorhaben!$J36="",Vorhaben!$J36&gt;=AK$15)),IFERROR(LEFT(Vorhaben!$B36,1),"x"),""))</f>
        <v/>
      </c>
      <c r="AL43" s="46" t="str">
        <f>IF(OR(Vorhaben!$I36="",Vorhaben!$C36=""),"",IF(AND(Vorhaben!$I36&lt;=AL$16,OR(Vorhaben!$J36="",Vorhaben!$J36&gt;=AL$15)),IFERROR(LEFT(Vorhaben!$B36,1),"x"),""))</f>
        <v/>
      </c>
      <c r="AM43" s="46" t="str">
        <f>IF(OR(Vorhaben!$I36="",Vorhaben!$C36=""),"",IF(AND(Vorhaben!$I36&lt;=AM$16,OR(Vorhaben!$J36="",Vorhaben!$J36&gt;=AM$15)),IFERROR(LEFT(Vorhaben!$B36,1),"x"),""))</f>
        <v/>
      </c>
      <c r="AN43" s="46" t="str">
        <f>IF(OR(Vorhaben!$I36="",Vorhaben!$C36=""),"",IF(AND(Vorhaben!$I36&lt;=AN$16,OR(Vorhaben!$J36="",Vorhaben!$J36&gt;=AN$15)),IFERROR(LEFT(Vorhaben!$B36,1),"x"),""))</f>
        <v/>
      </c>
      <c r="AO43" s="46" t="str">
        <f>IF(OR(Vorhaben!$I36="",Vorhaben!$C36=""),"",IF(AND(Vorhaben!$I36&lt;=AO$16,OR(Vorhaben!$J36="",Vorhaben!$J36&gt;=AO$15)),IFERROR(LEFT(Vorhaben!$B36,1),"x"),""))</f>
        <v/>
      </c>
      <c r="AP43" s="46" t="str">
        <f>IF(OR(Vorhaben!$I36="",Vorhaben!$C36=""),"",IF(AND(Vorhaben!$I36&lt;=AP$16,OR(Vorhaben!$J36="",Vorhaben!$J36&gt;=AP$15)),IFERROR(LEFT(Vorhaben!$B36,1),"x"),""))</f>
        <v/>
      </c>
      <c r="AQ43" s="46" t="str">
        <f>IF(OR(Vorhaben!$I36="",Vorhaben!$C36=""),"",IF(AND(Vorhaben!$I36&lt;=AQ$16,OR(Vorhaben!$J36="",Vorhaben!$J36&gt;=AQ$15)),IFERROR(LEFT(Vorhaben!$B36,1),"x"),""))</f>
        <v/>
      </c>
      <c r="AR43" s="46" t="str">
        <f>IF(OR(Vorhaben!$I36="",Vorhaben!$C36=""),"",IF(AND(Vorhaben!$I36&lt;=AR$16,OR(Vorhaben!$J36="",Vorhaben!$J36&gt;=AR$15)),IFERROR(LEFT(Vorhaben!$B36,1),"x"),""))</f>
        <v/>
      </c>
      <c r="AS43" s="46" t="str">
        <f>IF(OR(Vorhaben!$I36="",Vorhaben!$C36=""),"",IF(AND(Vorhaben!$I36&lt;=AS$16,OR(Vorhaben!$J36="",Vorhaben!$J36&gt;=AS$15)),IFERROR(LEFT(Vorhaben!$B36,1),"x"),""))</f>
        <v/>
      </c>
      <c r="AT43" s="46" t="str">
        <f>IF(OR(Vorhaben!$I36="",Vorhaben!$C36=""),"",IF(AND(Vorhaben!$I36&lt;=AT$16,OR(Vorhaben!$J36="",Vorhaben!$J36&gt;=AT$15)),IFERROR(LEFT(Vorhaben!$B36,1),"x"),""))</f>
        <v/>
      </c>
    </row>
    <row r="44" spans="1:46" ht="21.75" customHeight="1" x14ac:dyDescent="0.3">
      <c r="A44" s="24" t="str">
        <f>IF(Vorhaben!$C37="","",Vorhaben!$A37)</f>
        <v/>
      </c>
      <c r="B44" s="45" t="str">
        <f>IF(Vorhaben!$C37="","",Vorhaben!$C37)</f>
        <v/>
      </c>
      <c r="C44" s="46" t="str">
        <f>IF(OR(Vorhaben!$I37="",Vorhaben!$C37=""),"",IF(AND(Vorhaben!$I37&lt;=C$16,OR(Vorhaben!$J37="",Vorhaben!$J37&gt;=C$15)),IFERROR(LEFT(Vorhaben!$B37,1),"x"),""))</f>
        <v/>
      </c>
      <c r="D44" s="46" t="str">
        <f>IF(OR(Vorhaben!$I37="",Vorhaben!$C37=""),"",IF(AND(Vorhaben!$I37&lt;=D$16,OR(Vorhaben!$J37="",Vorhaben!$J37&gt;=D$15)),IFERROR(LEFT(Vorhaben!$B37,1),"x"),""))</f>
        <v/>
      </c>
      <c r="E44" s="46" t="str">
        <f>IF(OR(Vorhaben!$I37="",Vorhaben!$C37=""),"",IF(AND(Vorhaben!$I37&lt;=E$16,OR(Vorhaben!$J37="",Vorhaben!$J37&gt;=E$15)),IFERROR(LEFT(Vorhaben!$B37,1),"x"),""))</f>
        <v/>
      </c>
      <c r="F44" s="46" t="str">
        <f>IF(OR(Vorhaben!$I37="",Vorhaben!$C37=""),"",IF(AND(Vorhaben!$I37&lt;=F$16,OR(Vorhaben!$J37="",Vorhaben!$J37&gt;=F$15)),IFERROR(LEFT(Vorhaben!$B37,1),"x"),""))</f>
        <v/>
      </c>
      <c r="G44" s="46" t="str">
        <f>IF(OR(Vorhaben!$I37="",Vorhaben!$C37=""),"",IF(AND(Vorhaben!$I37&lt;=G$16,OR(Vorhaben!$J37="",Vorhaben!$J37&gt;=G$15)),IFERROR(LEFT(Vorhaben!$B37,1),"x"),""))</f>
        <v/>
      </c>
      <c r="H44" s="46" t="str">
        <f>IF(OR(Vorhaben!$I37="",Vorhaben!$C37=""),"",IF(AND(Vorhaben!$I37&lt;=H$16,OR(Vorhaben!$J37="",Vorhaben!$J37&gt;=H$15)),IFERROR(LEFT(Vorhaben!$B37,1),"x"),""))</f>
        <v/>
      </c>
      <c r="I44" s="46" t="str">
        <f>IF(OR(Vorhaben!$I37="",Vorhaben!$C37=""),"",IF(AND(Vorhaben!$I37&lt;=I$16,OR(Vorhaben!$J37="",Vorhaben!$J37&gt;=I$15)),IFERROR(LEFT(Vorhaben!$B37,1),"x"),""))</f>
        <v/>
      </c>
      <c r="J44" s="46" t="str">
        <f>IF(OR(Vorhaben!$I37="",Vorhaben!$C37=""),"",IF(AND(Vorhaben!$I37&lt;=J$16,OR(Vorhaben!$J37="",Vorhaben!$J37&gt;=J$15)),IFERROR(LEFT(Vorhaben!$B37,1),"x"),""))</f>
        <v/>
      </c>
      <c r="K44" s="46" t="str">
        <f>IF(OR(Vorhaben!$I37="",Vorhaben!$C37=""),"",IF(AND(Vorhaben!$I37&lt;=K$16,OR(Vorhaben!$J37="",Vorhaben!$J37&gt;=K$15)),IFERROR(LEFT(Vorhaben!$B37,1),"x"),""))</f>
        <v/>
      </c>
      <c r="L44" s="46" t="str">
        <f>IF(OR(Vorhaben!$I37="",Vorhaben!$C37=""),"",IF(AND(Vorhaben!$I37&lt;=L$16,OR(Vorhaben!$J37="",Vorhaben!$J37&gt;=L$15)),IFERROR(LEFT(Vorhaben!$B37,1),"x"),""))</f>
        <v/>
      </c>
      <c r="M44" s="46" t="str">
        <f>IF(OR(Vorhaben!$I37="",Vorhaben!$C37=""),"",IF(AND(Vorhaben!$I37&lt;=M$16,OR(Vorhaben!$J37="",Vorhaben!$J37&gt;=M$15)),IFERROR(LEFT(Vorhaben!$B37,1),"x"),""))</f>
        <v/>
      </c>
      <c r="N44" s="46" t="str">
        <f>IF(OR(Vorhaben!$I37="",Vorhaben!$C37=""),"",IF(AND(Vorhaben!$I37&lt;=N$16,OR(Vorhaben!$J37="",Vorhaben!$J37&gt;=N$15)),IFERROR(LEFT(Vorhaben!$B37,1),"x"),""))</f>
        <v/>
      </c>
      <c r="O44" s="46" t="str">
        <f>IF(OR(Vorhaben!$I37="",Vorhaben!$C37=""),"",IF(AND(Vorhaben!$I37&lt;=O$16,OR(Vorhaben!$J37="",Vorhaben!$J37&gt;=O$15)),IFERROR(LEFT(Vorhaben!$B37,1),"x"),""))</f>
        <v/>
      </c>
      <c r="P44" s="46" t="str">
        <f>IF(OR(Vorhaben!$I37="",Vorhaben!$C37=""),"",IF(AND(Vorhaben!$I37&lt;=P$16,OR(Vorhaben!$J37="",Vorhaben!$J37&gt;=P$15)),IFERROR(LEFT(Vorhaben!$B37,1),"x"),""))</f>
        <v/>
      </c>
      <c r="Q44" s="46" t="str">
        <f>IF(OR(Vorhaben!$I37="",Vorhaben!$C37=""),"",IF(AND(Vorhaben!$I37&lt;=Q$16,OR(Vorhaben!$J37="",Vorhaben!$J37&gt;=Q$15)),IFERROR(LEFT(Vorhaben!$B37,1),"x"),""))</f>
        <v/>
      </c>
      <c r="R44" s="46" t="str">
        <f>IF(OR(Vorhaben!$I37="",Vorhaben!$C37=""),"",IF(AND(Vorhaben!$I37&lt;=R$16,OR(Vorhaben!$J37="",Vorhaben!$J37&gt;=R$15)),IFERROR(LEFT(Vorhaben!$B37,1),"x"),""))</f>
        <v/>
      </c>
      <c r="S44" s="46" t="str">
        <f>IF(OR(Vorhaben!$I37="",Vorhaben!$C37=""),"",IF(AND(Vorhaben!$I37&lt;=S$16,OR(Vorhaben!$J37="",Vorhaben!$J37&gt;=S$15)),IFERROR(LEFT(Vorhaben!$B37,1),"x"),""))</f>
        <v/>
      </c>
      <c r="T44" s="46" t="str">
        <f>IF(OR(Vorhaben!$I37="",Vorhaben!$C37=""),"",IF(AND(Vorhaben!$I37&lt;=T$16,OR(Vorhaben!$J37="",Vorhaben!$J37&gt;=T$15)),IFERROR(LEFT(Vorhaben!$B37,1),"x"),""))</f>
        <v/>
      </c>
      <c r="U44" s="46" t="str">
        <f>IF(OR(Vorhaben!$I37="",Vorhaben!$C37=""),"",IF(AND(Vorhaben!$I37&lt;=U$16,OR(Vorhaben!$J37="",Vorhaben!$J37&gt;=U$15)),IFERROR(LEFT(Vorhaben!$B37,1),"x"),""))</f>
        <v/>
      </c>
      <c r="V44" s="46" t="str">
        <f>IF(OR(Vorhaben!$I37="",Vorhaben!$C37=""),"",IF(AND(Vorhaben!$I37&lt;=V$16,OR(Vorhaben!$J37="",Vorhaben!$J37&gt;=V$15)),IFERROR(LEFT(Vorhaben!$B37,1),"x"),""))</f>
        <v/>
      </c>
      <c r="W44" s="46" t="str">
        <f>IF(OR(Vorhaben!$I37="",Vorhaben!$C37=""),"",IF(AND(Vorhaben!$I37&lt;=W$16,OR(Vorhaben!$J37="",Vorhaben!$J37&gt;=W$15)),IFERROR(LEFT(Vorhaben!$B37,1),"x"),""))</f>
        <v/>
      </c>
      <c r="X44" s="46" t="str">
        <f>IF(OR(Vorhaben!$I37="",Vorhaben!$C37=""),"",IF(AND(Vorhaben!$I37&lt;=X$16,OR(Vorhaben!$J37="",Vorhaben!$J37&gt;=X$15)),IFERROR(LEFT(Vorhaben!$B37,1),"x"),""))</f>
        <v/>
      </c>
      <c r="Y44" s="46" t="str">
        <f>IF(OR(Vorhaben!$I37="",Vorhaben!$C37=""),"",IF(AND(Vorhaben!$I37&lt;=Y$16,OR(Vorhaben!$J37="",Vorhaben!$J37&gt;=Y$15)),IFERROR(LEFT(Vorhaben!$B37,1),"x"),""))</f>
        <v/>
      </c>
      <c r="Z44" s="46" t="str">
        <f>IF(OR(Vorhaben!$I37="",Vorhaben!$C37=""),"",IF(AND(Vorhaben!$I37&lt;=Z$16,OR(Vorhaben!$J37="",Vorhaben!$J37&gt;=Z$15)),IFERROR(LEFT(Vorhaben!$B37,1),"x"),""))</f>
        <v/>
      </c>
      <c r="AA44" s="46" t="str">
        <f>IF(OR(Vorhaben!$I37="",Vorhaben!$C37=""),"",IF(AND(Vorhaben!$I37&lt;=AA$16,OR(Vorhaben!$J37="",Vorhaben!$J37&gt;=AA$15)),IFERROR(LEFT(Vorhaben!$B37,1),"x"),""))</f>
        <v/>
      </c>
      <c r="AB44" s="46" t="str">
        <f>IF(OR(Vorhaben!$I37="",Vorhaben!$C37=""),"",IF(AND(Vorhaben!$I37&lt;=AB$16,OR(Vorhaben!$J37="",Vorhaben!$J37&gt;=AB$15)),IFERROR(LEFT(Vorhaben!$B37,1),"x"),""))</f>
        <v/>
      </c>
      <c r="AC44" s="46" t="str">
        <f>IF(OR(Vorhaben!$I37="",Vorhaben!$C37=""),"",IF(AND(Vorhaben!$I37&lt;=AC$16,OR(Vorhaben!$J37="",Vorhaben!$J37&gt;=AC$15)),IFERROR(LEFT(Vorhaben!$B37,1),"x"),""))</f>
        <v/>
      </c>
      <c r="AD44" s="46" t="str">
        <f>IF(OR(Vorhaben!$I37="",Vorhaben!$C37=""),"",IF(AND(Vorhaben!$I37&lt;=AD$16,OR(Vorhaben!$J37="",Vorhaben!$J37&gt;=AD$15)),IFERROR(LEFT(Vorhaben!$B37,1),"x"),""))</f>
        <v/>
      </c>
      <c r="AE44" s="46" t="str">
        <f>IF(OR(Vorhaben!$I37="",Vorhaben!$C37=""),"",IF(AND(Vorhaben!$I37&lt;=AE$16,OR(Vorhaben!$J37="",Vorhaben!$J37&gt;=AE$15)),IFERROR(LEFT(Vorhaben!$B37,1),"x"),""))</f>
        <v/>
      </c>
      <c r="AF44" s="46" t="str">
        <f>IF(OR(Vorhaben!$I37="",Vorhaben!$C37=""),"",IF(AND(Vorhaben!$I37&lt;=AF$16,OR(Vorhaben!$J37="",Vorhaben!$J37&gt;=AF$15)),IFERROR(LEFT(Vorhaben!$B37,1),"x"),""))</f>
        <v/>
      </c>
      <c r="AG44" s="46" t="str">
        <f>IF(OR(Vorhaben!$I37="",Vorhaben!$C37=""),"",IF(AND(Vorhaben!$I37&lt;=AG$16,OR(Vorhaben!$J37="",Vorhaben!$J37&gt;=AG$15)),IFERROR(LEFT(Vorhaben!$B37,1),"x"),""))</f>
        <v/>
      </c>
      <c r="AH44" s="46" t="str">
        <f>IF(OR(Vorhaben!$I37="",Vorhaben!$C37=""),"",IF(AND(Vorhaben!$I37&lt;=AH$16,OR(Vorhaben!$J37="",Vorhaben!$J37&gt;=AH$15)),IFERROR(LEFT(Vorhaben!$B37,1),"x"),""))</f>
        <v/>
      </c>
      <c r="AI44" s="46" t="str">
        <f>IF(OR(Vorhaben!$I37="",Vorhaben!$C37=""),"",IF(AND(Vorhaben!$I37&lt;=AI$16,OR(Vorhaben!$J37="",Vorhaben!$J37&gt;=AI$15)),IFERROR(LEFT(Vorhaben!$B37,1),"x"),""))</f>
        <v/>
      </c>
      <c r="AJ44" s="46" t="str">
        <f>IF(OR(Vorhaben!$I37="",Vorhaben!$C37=""),"",IF(AND(Vorhaben!$I37&lt;=AJ$16,OR(Vorhaben!$J37="",Vorhaben!$J37&gt;=AJ$15)),IFERROR(LEFT(Vorhaben!$B37,1),"x"),""))</f>
        <v/>
      </c>
      <c r="AK44" s="46" t="str">
        <f>IF(OR(Vorhaben!$I37="",Vorhaben!$C37=""),"",IF(AND(Vorhaben!$I37&lt;=AK$16,OR(Vorhaben!$J37="",Vorhaben!$J37&gt;=AK$15)),IFERROR(LEFT(Vorhaben!$B37,1),"x"),""))</f>
        <v/>
      </c>
      <c r="AL44" s="46" t="str">
        <f>IF(OR(Vorhaben!$I37="",Vorhaben!$C37=""),"",IF(AND(Vorhaben!$I37&lt;=AL$16,OR(Vorhaben!$J37="",Vorhaben!$J37&gt;=AL$15)),IFERROR(LEFT(Vorhaben!$B37,1),"x"),""))</f>
        <v/>
      </c>
      <c r="AM44" s="46" t="str">
        <f>IF(OR(Vorhaben!$I37="",Vorhaben!$C37=""),"",IF(AND(Vorhaben!$I37&lt;=AM$16,OR(Vorhaben!$J37="",Vorhaben!$J37&gt;=AM$15)),IFERROR(LEFT(Vorhaben!$B37,1),"x"),""))</f>
        <v/>
      </c>
      <c r="AN44" s="46" t="str">
        <f>IF(OR(Vorhaben!$I37="",Vorhaben!$C37=""),"",IF(AND(Vorhaben!$I37&lt;=AN$16,OR(Vorhaben!$J37="",Vorhaben!$J37&gt;=AN$15)),IFERROR(LEFT(Vorhaben!$B37,1),"x"),""))</f>
        <v/>
      </c>
      <c r="AO44" s="46" t="str">
        <f>IF(OR(Vorhaben!$I37="",Vorhaben!$C37=""),"",IF(AND(Vorhaben!$I37&lt;=AO$16,OR(Vorhaben!$J37="",Vorhaben!$J37&gt;=AO$15)),IFERROR(LEFT(Vorhaben!$B37,1),"x"),""))</f>
        <v/>
      </c>
      <c r="AP44" s="46" t="str">
        <f>IF(OR(Vorhaben!$I37="",Vorhaben!$C37=""),"",IF(AND(Vorhaben!$I37&lt;=AP$16,OR(Vorhaben!$J37="",Vorhaben!$J37&gt;=AP$15)),IFERROR(LEFT(Vorhaben!$B37,1),"x"),""))</f>
        <v/>
      </c>
      <c r="AQ44" s="46" t="str">
        <f>IF(OR(Vorhaben!$I37="",Vorhaben!$C37=""),"",IF(AND(Vorhaben!$I37&lt;=AQ$16,OR(Vorhaben!$J37="",Vorhaben!$J37&gt;=AQ$15)),IFERROR(LEFT(Vorhaben!$B37,1),"x"),""))</f>
        <v/>
      </c>
      <c r="AR44" s="46" t="str">
        <f>IF(OR(Vorhaben!$I37="",Vorhaben!$C37=""),"",IF(AND(Vorhaben!$I37&lt;=AR$16,OR(Vorhaben!$J37="",Vorhaben!$J37&gt;=AR$15)),IFERROR(LEFT(Vorhaben!$B37,1),"x"),""))</f>
        <v/>
      </c>
      <c r="AS44" s="46" t="str">
        <f>IF(OR(Vorhaben!$I37="",Vorhaben!$C37=""),"",IF(AND(Vorhaben!$I37&lt;=AS$16,OR(Vorhaben!$J37="",Vorhaben!$J37&gt;=AS$15)),IFERROR(LEFT(Vorhaben!$B37,1),"x"),""))</f>
        <v/>
      </c>
      <c r="AT44" s="46" t="str">
        <f>IF(OR(Vorhaben!$I37="",Vorhaben!$C37=""),"",IF(AND(Vorhaben!$I37&lt;=AT$16,OR(Vorhaben!$J37="",Vorhaben!$J37&gt;=AT$15)),IFERROR(LEFT(Vorhaben!$B37,1),"x"),""))</f>
        <v/>
      </c>
    </row>
    <row r="45" spans="1:46" ht="21.75" customHeight="1" x14ac:dyDescent="0.3">
      <c r="A45" s="24" t="str">
        <f>IF(Vorhaben!$C38="","",Vorhaben!$A38)</f>
        <v/>
      </c>
      <c r="B45" s="45" t="str">
        <f>IF(Vorhaben!$C38="","",Vorhaben!$C38)</f>
        <v/>
      </c>
      <c r="C45" s="46" t="str">
        <f>IF(OR(Vorhaben!$I38="",Vorhaben!$C38=""),"",IF(AND(Vorhaben!$I38&lt;=C$16,OR(Vorhaben!$J38="",Vorhaben!$J38&gt;=C$15)),IFERROR(LEFT(Vorhaben!$B38,1),"x"),""))</f>
        <v/>
      </c>
      <c r="D45" s="46" t="str">
        <f>IF(OR(Vorhaben!$I38="",Vorhaben!$C38=""),"",IF(AND(Vorhaben!$I38&lt;=D$16,OR(Vorhaben!$J38="",Vorhaben!$J38&gt;=D$15)),IFERROR(LEFT(Vorhaben!$B38,1),"x"),""))</f>
        <v/>
      </c>
      <c r="E45" s="46" t="str">
        <f>IF(OR(Vorhaben!$I38="",Vorhaben!$C38=""),"",IF(AND(Vorhaben!$I38&lt;=E$16,OR(Vorhaben!$J38="",Vorhaben!$J38&gt;=E$15)),IFERROR(LEFT(Vorhaben!$B38,1),"x"),""))</f>
        <v/>
      </c>
      <c r="F45" s="46" t="str">
        <f>IF(OR(Vorhaben!$I38="",Vorhaben!$C38=""),"",IF(AND(Vorhaben!$I38&lt;=F$16,OR(Vorhaben!$J38="",Vorhaben!$J38&gt;=F$15)),IFERROR(LEFT(Vorhaben!$B38,1),"x"),""))</f>
        <v/>
      </c>
      <c r="G45" s="46" t="str">
        <f>IF(OR(Vorhaben!$I38="",Vorhaben!$C38=""),"",IF(AND(Vorhaben!$I38&lt;=G$16,OR(Vorhaben!$J38="",Vorhaben!$J38&gt;=G$15)),IFERROR(LEFT(Vorhaben!$B38,1),"x"),""))</f>
        <v/>
      </c>
      <c r="H45" s="46" t="str">
        <f>IF(OR(Vorhaben!$I38="",Vorhaben!$C38=""),"",IF(AND(Vorhaben!$I38&lt;=H$16,OR(Vorhaben!$J38="",Vorhaben!$J38&gt;=H$15)),IFERROR(LEFT(Vorhaben!$B38,1),"x"),""))</f>
        <v/>
      </c>
      <c r="I45" s="46" t="str">
        <f>IF(OR(Vorhaben!$I38="",Vorhaben!$C38=""),"",IF(AND(Vorhaben!$I38&lt;=I$16,OR(Vorhaben!$J38="",Vorhaben!$J38&gt;=I$15)),IFERROR(LEFT(Vorhaben!$B38,1),"x"),""))</f>
        <v/>
      </c>
      <c r="J45" s="46" t="str">
        <f>IF(OR(Vorhaben!$I38="",Vorhaben!$C38=""),"",IF(AND(Vorhaben!$I38&lt;=J$16,OR(Vorhaben!$J38="",Vorhaben!$J38&gt;=J$15)),IFERROR(LEFT(Vorhaben!$B38,1),"x"),""))</f>
        <v/>
      </c>
      <c r="K45" s="46" t="str">
        <f>IF(OR(Vorhaben!$I38="",Vorhaben!$C38=""),"",IF(AND(Vorhaben!$I38&lt;=K$16,OR(Vorhaben!$J38="",Vorhaben!$J38&gt;=K$15)),IFERROR(LEFT(Vorhaben!$B38,1),"x"),""))</f>
        <v/>
      </c>
      <c r="L45" s="46" t="str">
        <f>IF(OR(Vorhaben!$I38="",Vorhaben!$C38=""),"",IF(AND(Vorhaben!$I38&lt;=L$16,OR(Vorhaben!$J38="",Vorhaben!$J38&gt;=L$15)),IFERROR(LEFT(Vorhaben!$B38,1),"x"),""))</f>
        <v/>
      </c>
      <c r="M45" s="46" t="str">
        <f>IF(OR(Vorhaben!$I38="",Vorhaben!$C38=""),"",IF(AND(Vorhaben!$I38&lt;=M$16,OR(Vorhaben!$J38="",Vorhaben!$J38&gt;=M$15)),IFERROR(LEFT(Vorhaben!$B38,1),"x"),""))</f>
        <v/>
      </c>
      <c r="N45" s="46" t="str">
        <f>IF(OR(Vorhaben!$I38="",Vorhaben!$C38=""),"",IF(AND(Vorhaben!$I38&lt;=N$16,OR(Vorhaben!$J38="",Vorhaben!$J38&gt;=N$15)),IFERROR(LEFT(Vorhaben!$B38,1),"x"),""))</f>
        <v/>
      </c>
      <c r="O45" s="46" t="str">
        <f>IF(OR(Vorhaben!$I38="",Vorhaben!$C38=""),"",IF(AND(Vorhaben!$I38&lt;=O$16,OR(Vorhaben!$J38="",Vorhaben!$J38&gt;=O$15)),IFERROR(LEFT(Vorhaben!$B38,1),"x"),""))</f>
        <v/>
      </c>
      <c r="P45" s="46" t="str">
        <f>IF(OR(Vorhaben!$I38="",Vorhaben!$C38=""),"",IF(AND(Vorhaben!$I38&lt;=P$16,OR(Vorhaben!$J38="",Vorhaben!$J38&gt;=P$15)),IFERROR(LEFT(Vorhaben!$B38,1),"x"),""))</f>
        <v/>
      </c>
      <c r="Q45" s="46" t="str">
        <f>IF(OR(Vorhaben!$I38="",Vorhaben!$C38=""),"",IF(AND(Vorhaben!$I38&lt;=Q$16,OR(Vorhaben!$J38="",Vorhaben!$J38&gt;=Q$15)),IFERROR(LEFT(Vorhaben!$B38,1),"x"),""))</f>
        <v/>
      </c>
      <c r="R45" s="46" t="str">
        <f>IF(OR(Vorhaben!$I38="",Vorhaben!$C38=""),"",IF(AND(Vorhaben!$I38&lt;=R$16,OR(Vorhaben!$J38="",Vorhaben!$J38&gt;=R$15)),IFERROR(LEFT(Vorhaben!$B38,1),"x"),""))</f>
        <v/>
      </c>
      <c r="S45" s="46" t="str">
        <f>IF(OR(Vorhaben!$I38="",Vorhaben!$C38=""),"",IF(AND(Vorhaben!$I38&lt;=S$16,OR(Vorhaben!$J38="",Vorhaben!$J38&gt;=S$15)),IFERROR(LEFT(Vorhaben!$B38,1),"x"),""))</f>
        <v/>
      </c>
      <c r="T45" s="46" t="str">
        <f>IF(OR(Vorhaben!$I38="",Vorhaben!$C38=""),"",IF(AND(Vorhaben!$I38&lt;=T$16,OR(Vorhaben!$J38="",Vorhaben!$J38&gt;=T$15)),IFERROR(LEFT(Vorhaben!$B38,1),"x"),""))</f>
        <v/>
      </c>
      <c r="U45" s="46" t="str">
        <f>IF(OR(Vorhaben!$I38="",Vorhaben!$C38=""),"",IF(AND(Vorhaben!$I38&lt;=U$16,OR(Vorhaben!$J38="",Vorhaben!$J38&gt;=U$15)),IFERROR(LEFT(Vorhaben!$B38,1),"x"),""))</f>
        <v/>
      </c>
      <c r="V45" s="46" t="str">
        <f>IF(OR(Vorhaben!$I38="",Vorhaben!$C38=""),"",IF(AND(Vorhaben!$I38&lt;=V$16,OR(Vorhaben!$J38="",Vorhaben!$J38&gt;=V$15)),IFERROR(LEFT(Vorhaben!$B38,1),"x"),""))</f>
        <v/>
      </c>
      <c r="W45" s="46" t="str">
        <f>IF(OR(Vorhaben!$I38="",Vorhaben!$C38=""),"",IF(AND(Vorhaben!$I38&lt;=W$16,OR(Vorhaben!$J38="",Vorhaben!$J38&gt;=W$15)),IFERROR(LEFT(Vorhaben!$B38,1),"x"),""))</f>
        <v/>
      </c>
      <c r="X45" s="46" t="str">
        <f>IF(OR(Vorhaben!$I38="",Vorhaben!$C38=""),"",IF(AND(Vorhaben!$I38&lt;=X$16,OR(Vorhaben!$J38="",Vorhaben!$J38&gt;=X$15)),IFERROR(LEFT(Vorhaben!$B38,1),"x"),""))</f>
        <v/>
      </c>
      <c r="Y45" s="46" t="str">
        <f>IF(OR(Vorhaben!$I38="",Vorhaben!$C38=""),"",IF(AND(Vorhaben!$I38&lt;=Y$16,OR(Vorhaben!$J38="",Vorhaben!$J38&gt;=Y$15)),IFERROR(LEFT(Vorhaben!$B38,1),"x"),""))</f>
        <v/>
      </c>
      <c r="Z45" s="46" t="str">
        <f>IF(OR(Vorhaben!$I38="",Vorhaben!$C38=""),"",IF(AND(Vorhaben!$I38&lt;=Z$16,OR(Vorhaben!$J38="",Vorhaben!$J38&gt;=Z$15)),IFERROR(LEFT(Vorhaben!$B38,1),"x"),""))</f>
        <v/>
      </c>
      <c r="AA45" s="46" t="str">
        <f>IF(OR(Vorhaben!$I38="",Vorhaben!$C38=""),"",IF(AND(Vorhaben!$I38&lt;=AA$16,OR(Vorhaben!$J38="",Vorhaben!$J38&gt;=AA$15)),IFERROR(LEFT(Vorhaben!$B38,1),"x"),""))</f>
        <v/>
      </c>
      <c r="AB45" s="46" t="str">
        <f>IF(OR(Vorhaben!$I38="",Vorhaben!$C38=""),"",IF(AND(Vorhaben!$I38&lt;=AB$16,OR(Vorhaben!$J38="",Vorhaben!$J38&gt;=AB$15)),IFERROR(LEFT(Vorhaben!$B38,1),"x"),""))</f>
        <v/>
      </c>
      <c r="AC45" s="46" t="str">
        <f>IF(OR(Vorhaben!$I38="",Vorhaben!$C38=""),"",IF(AND(Vorhaben!$I38&lt;=AC$16,OR(Vorhaben!$J38="",Vorhaben!$J38&gt;=AC$15)),IFERROR(LEFT(Vorhaben!$B38,1),"x"),""))</f>
        <v/>
      </c>
      <c r="AD45" s="46" t="str">
        <f>IF(OR(Vorhaben!$I38="",Vorhaben!$C38=""),"",IF(AND(Vorhaben!$I38&lt;=AD$16,OR(Vorhaben!$J38="",Vorhaben!$J38&gt;=AD$15)),IFERROR(LEFT(Vorhaben!$B38,1),"x"),""))</f>
        <v/>
      </c>
      <c r="AE45" s="46" t="str">
        <f>IF(OR(Vorhaben!$I38="",Vorhaben!$C38=""),"",IF(AND(Vorhaben!$I38&lt;=AE$16,OR(Vorhaben!$J38="",Vorhaben!$J38&gt;=AE$15)),IFERROR(LEFT(Vorhaben!$B38,1),"x"),""))</f>
        <v/>
      </c>
      <c r="AF45" s="46" t="str">
        <f>IF(OR(Vorhaben!$I38="",Vorhaben!$C38=""),"",IF(AND(Vorhaben!$I38&lt;=AF$16,OR(Vorhaben!$J38="",Vorhaben!$J38&gt;=AF$15)),IFERROR(LEFT(Vorhaben!$B38,1),"x"),""))</f>
        <v/>
      </c>
      <c r="AG45" s="46" t="str">
        <f>IF(OR(Vorhaben!$I38="",Vorhaben!$C38=""),"",IF(AND(Vorhaben!$I38&lt;=AG$16,OR(Vorhaben!$J38="",Vorhaben!$J38&gt;=AG$15)),IFERROR(LEFT(Vorhaben!$B38,1),"x"),""))</f>
        <v/>
      </c>
      <c r="AH45" s="46" t="str">
        <f>IF(OR(Vorhaben!$I38="",Vorhaben!$C38=""),"",IF(AND(Vorhaben!$I38&lt;=AH$16,OR(Vorhaben!$J38="",Vorhaben!$J38&gt;=AH$15)),IFERROR(LEFT(Vorhaben!$B38,1),"x"),""))</f>
        <v/>
      </c>
      <c r="AI45" s="46" t="str">
        <f>IF(OR(Vorhaben!$I38="",Vorhaben!$C38=""),"",IF(AND(Vorhaben!$I38&lt;=AI$16,OR(Vorhaben!$J38="",Vorhaben!$J38&gt;=AI$15)),IFERROR(LEFT(Vorhaben!$B38,1),"x"),""))</f>
        <v/>
      </c>
      <c r="AJ45" s="46" t="str">
        <f>IF(OR(Vorhaben!$I38="",Vorhaben!$C38=""),"",IF(AND(Vorhaben!$I38&lt;=AJ$16,OR(Vorhaben!$J38="",Vorhaben!$J38&gt;=AJ$15)),IFERROR(LEFT(Vorhaben!$B38,1),"x"),""))</f>
        <v/>
      </c>
      <c r="AK45" s="46" t="str">
        <f>IF(OR(Vorhaben!$I38="",Vorhaben!$C38=""),"",IF(AND(Vorhaben!$I38&lt;=AK$16,OR(Vorhaben!$J38="",Vorhaben!$J38&gt;=AK$15)),IFERROR(LEFT(Vorhaben!$B38,1),"x"),""))</f>
        <v/>
      </c>
      <c r="AL45" s="46" t="str">
        <f>IF(OR(Vorhaben!$I38="",Vorhaben!$C38=""),"",IF(AND(Vorhaben!$I38&lt;=AL$16,OR(Vorhaben!$J38="",Vorhaben!$J38&gt;=AL$15)),IFERROR(LEFT(Vorhaben!$B38,1),"x"),""))</f>
        <v/>
      </c>
      <c r="AM45" s="46" t="str">
        <f>IF(OR(Vorhaben!$I38="",Vorhaben!$C38=""),"",IF(AND(Vorhaben!$I38&lt;=AM$16,OR(Vorhaben!$J38="",Vorhaben!$J38&gt;=AM$15)),IFERROR(LEFT(Vorhaben!$B38,1),"x"),""))</f>
        <v/>
      </c>
      <c r="AN45" s="46" t="str">
        <f>IF(OR(Vorhaben!$I38="",Vorhaben!$C38=""),"",IF(AND(Vorhaben!$I38&lt;=AN$16,OR(Vorhaben!$J38="",Vorhaben!$J38&gt;=AN$15)),IFERROR(LEFT(Vorhaben!$B38,1),"x"),""))</f>
        <v/>
      </c>
      <c r="AO45" s="46" t="str">
        <f>IF(OR(Vorhaben!$I38="",Vorhaben!$C38=""),"",IF(AND(Vorhaben!$I38&lt;=AO$16,OR(Vorhaben!$J38="",Vorhaben!$J38&gt;=AO$15)),IFERROR(LEFT(Vorhaben!$B38,1),"x"),""))</f>
        <v/>
      </c>
      <c r="AP45" s="46" t="str">
        <f>IF(OR(Vorhaben!$I38="",Vorhaben!$C38=""),"",IF(AND(Vorhaben!$I38&lt;=AP$16,OR(Vorhaben!$J38="",Vorhaben!$J38&gt;=AP$15)),IFERROR(LEFT(Vorhaben!$B38,1),"x"),""))</f>
        <v/>
      </c>
      <c r="AQ45" s="46" t="str">
        <f>IF(OR(Vorhaben!$I38="",Vorhaben!$C38=""),"",IF(AND(Vorhaben!$I38&lt;=AQ$16,OR(Vorhaben!$J38="",Vorhaben!$J38&gt;=AQ$15)),IFERROR(LEFT(Vorhaben!$B38,1),"x"),""))</f>
        <v/>
      </c>
      <c r="AR45" s="46" t="str">
        <f>IF(OR(Vorhaben!$I38="",Vorhaben!$C38=""),"",IF(AND(Vorhaben!$I38&lt;=AR$16,OR(Vorhaben!$J38="",Vorhaben!$J38&gt;=AR$15)),IFERROR(LEFT(Vorhaben!$B38,1),"x"),""))</f>
        <v/>
      </c>
      <c r="AS45" s="46" t="str">
        <f>IF(OR(Vorhaben!$I38="",Vorhaben!$C38=""),"",IF(AND(Vorhaben!$I38&lt;=AS$16,OR(Vorhaben!$J38="",Vorhaben!$J38&gt;=AS$15)),IFERROR(LEFT(Vorhaben!$B38,1),"x"),""))</f>
        <v/>
      </c>
      <c r="AT45" s="46" t="str">
        <f>IF(OR(Vorhaben!$I38="",Vorhaben!$C38=""),"",IF(AND(Vorhaben!$I38&lt;=AT$16,OR(Vorhaben!$J38="",Vorhaben!$J38&gt;=AT$15)),IFERROR(LEFT(Vorhaben!$B38,1),"x"),""))</f>
        <v/>
      </c>
    </row>
    <row r="46" spans="1:46" ht="21.75" customHeight="1" x14ac:dyDescent="0.3">
      <c r="A46" s="24" t="str">
        <f>IF(Vorhaben!$C39="","",Vorhaben!$A39)</f>
        <v/>
      </c>
      <c r="B46" s="45" t="str">
        <f>IF(Vorhaben!$C39="","",Vorhaben!$C39)</f>
        <v/>
      </c>
      <c r="C46" s="46" t="str">
        <f>IF(OR(Vorhaben!$I39="",Vorhaben!$C39=""),"",IF(AND(Vorhaben!$I39&lt;=C$16,OR(Vorhaben!$J39="",Vorhaben!$J39&gt;=C$15)),IFERROR(LEFT(Vorhaben!$B39,1),"x"),""))</f>
        <v/>
      </c>
      <c r="D46" s="46" t="str">
        <f>IF(OR(Vorhaben!$I39="",Vorhaben!$C39=""),"",IF(AND(Vorhaben!$I39&lt;=D$16,OR(Vorhaben!$J39="",Vorhaben!$J39&gt;=D$15)),IFERROR(LEFT(Vorhaben!$B39,1),"x"),""))</f>
        <v/>
      </c>
      <c r="E46" s="46" t="str">
        <f>IF(OR(Vorhaben!$I39="",Vorhaben!$C39=""),"",IF(AND(Vorhaben!$I39&lt;=E$16,OR(Vorhaben!$J39="",Vorhaben!$J39&gt;=E$15)),IFERROR(LEFT(Vorhaben!$B39,1),"x"),""))</f>
        <v/>
      </c>
      <c r="F46" s="46" t="str">
        <f>IF(OR(Vorhaben!$I39="",Vorhaben!$C39=""),"",IF(AND(Vorhaben!$I39&lt;=F$16,OR(Vorhaben!$J39="",Vorhaben!$J39&gt;=F$15)),IFERROR(LEFT(Vorhaben!$B39,1),"x"),""))</f>
        <v/>
      </c>
      <c r="G46" s="46" t="str">
        <f>IF(OR(Vorhaben!$I39="",Vorhaben!$C39=""),"",IF(AND(Vorhaben!$I39&lt;=G$16,OR(Vorhaben!$J39="",Vorhaben!$J39&gt;=G$15)),IFERROR(LEFT(Vorhaben!$B39,1),"x"),""))</f>
        <v/>
      </c>
      <c r="H46" s="46" t="str">
        <f>IF(OR(Vorhaben!$I39="",Vorhaben!$C39=""),"",IF(AND(Vorhaben!$I39&lt;=H$16,OR(Vorhaben!$J39="",Vorhaben!$J39&gt;=H$15)),IFERROR(LEFT(Vorhaben!$B39,1),"x"),""))</f>
        <v/>
      </c>
      <c r="I46" s="46" t="str">
        <f>IF(OR(Vorhaben!$I39="",Vorhaben!$C39=""),"",IF(AND(Vorhaben!$I39&lt;=I$16,OR(Vorhaben!$J39="",Vorhaben!$J39&gt;=I$15)),IFERROR(LEFT(Vorhaben!$B39,1),"x"),""))</f>
        <v/>
      </c>
      <c r="J46" s="46" t="str">
        <f>IF(OR(Vorhaben!$I39="",Vorhaben!$C39=""),"",IF(AND(Vorhaben!$I39&lt;=J$16,OR(Vorhaben!$J39="",Vorhaben!$J39&gt;=J$15)),IFERROR(LEFT(Vorhaben!$B39,1),"x"),""))</f>
        <v/>
      </c>
      <c r="K46" s="46" t="str">
        <f>IF(OR(Vorhaben!$I39="",Vorhaben!$C39=""),"",IF(AND(Vorhaben!$I39&lt;=K$16,OR(Vorhaben!$J39="",Vorhaben!$J39&gt;=K$15)),IFERROR(LEFT(Vorhaben!$B39,1),"x"),""))</f>
        <v/>
      </c>
      <c r="L46" s="46" t="str">
        <f>IF(OR(Vorhaben!$I39="",Vorhaben!$C39=""),"",IF(AND(Vorhaben!$I39&lt;=L$16,OR(Vorhaben!$J39="",Vorhaben!$J39&gt;=L$15)),IFERROR(LEFT(Vorhaben!$B39,1),"x"),""))</f>
        <v/>
      </c>
      <c r="M46" s="46" t="str">
        <f>IF(OR(Vorhaben!$I39="",Vorhaben!$C39=""),"",IF(AND(Vorhaben!$I39&lt;=M$16,OR(Vorhaben!$J39="",Vorhaben!$J39&gt;=M$15)),IFERROR(LEFT(Vorhaben!$B39,1),"x"),""))</f>
        <v/>
      </c>
      <c r="N46" s="46" t="str">
        <f>IF(OR(Vorhaben!$I39="",Vorhaben!$C39=""),"",IF(AND(Vorhaben!$I39&lt;=N$16,OR(Vorhaben!$J39="",Vorhaben!$J39&gt;=N$15)),IFERROR(LEFT(Vorhaben!$B39,1),"x"),""))</f>
        <v/>
      </c>
      <c r="O46" s="46" t="str">
        <f>IF(OR(Vorhaben!$I39="",Vorhaben!$C39=""),"",IF(AND(Vorhaben!$I39&lt;=O$16,OR(Vorhaben!$J39="",Vorhaben!$J39&gt;=O$15)),IFERROR(LEFT(Vorhaben!$B39,1),"x"),""))</f>
        <v/>
      </c>
      <c r="P46" s="46" t="str">
        <f>IF(OR(Vorhaben!$I39="",Vorhaben!$C39=""),"",IF(AND(Vorhaben!$I39&lt;=P$16,OR(Vorhaben!$J39="",Vorhaben!$J39&gt;=P$15)),IFERROR(LEFT(Vorhaben!$B39,1),"x"),""))</f>
        <v/>
      </c>
      <c r="Q46" s="46" t="str">
        <f>IF(OR(Vorhaben!$I39="",Vorhaben!$C39=""),"",IF(AND(Vorhaben!$I39&lt;=Q$16,OR(Vorhaben!$J39="",Vorhaben!$J39&gt;=Q$15)),IFERROR(LEFT(Vorhaben!$B39,1),"x"),""))</f>
        <v/>
      </c>
      <c r="R46" s="46" t="str">
        <f>IF(OR(Vorhaben!$I39="",Vorhaben!$C39=""),"",IF(AND(Vorhaben!$I39&lt;=R$16,OR(Vorhaben!$J39="",Vorhaben!$J39&gt;=R$15)),IFERROR(LEFT(Vorhaben!$B39,1),"x"),""))</f>
        <v/>
      </c>
      <c r="S46" s="46" t="str">
        <f>IF(OR(Vorhaben!$I39="",Vorhaben!$C39=""),"",IF(AND(Vorhaben!$I39&lt;=S$16,OR(Vorhaben!$J39="",Vorhaben!$J39&gt;=S$15)),IFERROR(LEFT(Vorhaben!$B39,1),"x"),""))</f>
        <v/>
      </c>
      <c r="T46" s="46" t="str">
        <f>IF(OR(Vorhaben!$I39="",Vorhaben!$C39=""),"",IF(AND(Vorhaben!$I39&lt;=T$16,OR(Vorhaben!$J39="",Vorhaben!$J39&gt;=T$15)),IFERROR(LEFT(Vorhaben!$B39,1),"x"),""))</f>
        <v/>
      </c>
      <c r="U46" s="46" t="str">
        <f>IF(OR(Vorhaben!$I39="",Vorhaben!$C39=""),"",IF(AND(Vorhaben!$I39&lt;=U$16,OR(Vorhaben!$J39="",Vorhaben!$J39&gt;=U$15)),IFERROR(LEFT(Vorhaben!$B39,1),"x"),""))</f>
        <v/>
      </c>
      <c r="V46" s="46" t="str">
        <f>IF(OR(Vorhaben!$I39="",Vorhaben!$C39=""),"",IF(AND(Vorhaben!$I39&lt;=V$16,OR(Vorhaben!$J39="",Vorhaben!$J39&gt;=V$15)),IFERROR(LEFT(Vorhaben!$B39,1),"x"),""))</f>
        <v/>
      </c>
      <c r="W46" s="46" t="str">
        <f>IF(OR(Vorhaben!$I39="",Vorhaben!$C39=""),"",IF(AND(Vorhaben!$I39&lt;=W$16,OR(Vorhaben!$J39="",Vorhaben!$J39&gt;=W$15)),IFERROR(LEFT(Vorhaben!$B39,1),"x"),""))</f>
        <v/>
      </c>
      <c r="X46" s="46" t="str">
        <f>IF(OR(Vorhaben!$I39="",Vorhaben!$C39=""),"",IF(AND(Vorhaben!$I39&lt;=X$16,OR(Vorhaben!$J39="",Vorhaben!$J39&gt;=X$15)),IFERROR(LEFT(Vorhaben!$B39,1),"x"),""))</f>
        <v/>
      </c>
      <c r="Y46" s="46" t="str">
        <f>IF(OR(Vorhaben!$I39="",Vorhaben!$C39=""),"",IF(AND(Vorhaben!$I39&lt;=Y$16,OR(Vorhaben!$J39="",Vorhaben!$J39&gt;=Y$15)),IFERROR(LEFT(Vorhaben!$B39,1),"x"),""))</f>
        <v/>
      </c>
      <c r="Z46" s="46" t="str">
        <f>IF(OR(Vorhaben!$I39="",Vorhaben!$C39=""),"",IF(AND(Vorhaben!$I39&lt;=Z$16,OR(Vorhaben!$J39="",Vorhaben!$J39&gt;=Z$15)),IFERROR(LEFT(Vorhaben!$B39,1),"x"),""))</f>
        <v/>
      </c>
      <c r="AA46" s="46" t="str">
        <f>IF(OR(Vorhaben!$I39="",Vorhaben!$C39=""),"",IF(AND(Vorhaben!$I39&lt;=AA$16,OR(Vorhaben!$J39="",Vorhaben!$J39&gt;=AA$15)),IFERROR(LEFT(Vorhaben!$B39,1),"x"),""))</f>
        <v/>
      </c>
      <c r="AB46" s="46" t="str">
        <f>IF(OR(Vorhaben!$I39="",Vorhaben!$C39=""),"",IF(AND(Vorhaben!$I39&lt;=AB$16,OR(Vorhaben!$J39="",Vorhaben!$J39&gt;=AB$15)),IFERROR(LEFT(Vorhaben!$B39,1),"x"),""))</f>
        <v/>
      </c>
      <c r="AC46" s="46" t="str">
        <f>IF(OR(Vorhaben!$I39="",Vorhaben!$C39=""),"",IF(AND(Vorhaben!$I39&lt;=AC$16,OR(Vorhaben!$J39="",Vorhaben!$J39&gt;=AC$15)),IFERROR(LEFT(Vorhaben!$B39,1),"x"),""))</f>
        <v/>
      </c>
      <c r="AD46" s="46" t="str">
        <f>IF(OR(Vorhaben!$I39="",Vorhaben!$C39=""),"",IF(AND(Vorhaben!$I39&lt;=AD$16,OR(Vorhaben!$J39="",Vorhaben!$J39&gt;=AD$15)),IFERROR(LEFT(Vorhaben!$B39,1),"x"),""))</f>
        <v/>
      </c>
      <c r="AE46" s="46" t="str">
        <f>IF(OR(Vorhaben!$I39="",Vorhaben!$C39=""),"",IF(AND(Vorhaben!$I39&lt;=AE$16,OR(Vorhaben!$J39="",Vorhaben!$J39&gt;=AE$15)),IFERROR(LEFT(Vorhaben!$B39,1),"x"),""))</f>
        <v/>
      </c>
      <c r="AF46" s="46" t="str">
        <f>IF(OR(Vorhaben!$I39="",Vorhaben!$C39=""),"",IF(AND(Vorhaben!$I39&lt;=AF$16,OR(Vorhaben!$J39="",Vorhaben!$J39&gt;=AF$15)),IFERROR(LEFT(Vorhaben!$B39,1),"x"),""))</f>
        <v/>
      </c>
      <c r="AG46" s="46" t="str">
        <f>IF(OR(Vorhaben!$I39="",Vorhaben!$C39=""),"",IF(AND(Vorhaben!$I39&lt;=AG$16,OR(Vorhaben!$J39="",Vorhaben!$J39&gt;=AG$15)),IFERROR(LEFT(Vorhaben!$B39,1),"x"),""))</f>
        <v/>
      </c>
      <c r="AH46" s="46" t="str">
        <f>IF(OR(Vorhaben!$I39="",Vorhaben!$C39=""),"",IF(AND(Vorhaben!$I39&lt;=AH$16,OR(Vorhaben!$J39="",Vorhaben!$J39&gt;=AH$15)),IFERROR(LEFT(Vorhaben!$B39,1),"x"),""))</f>
        <v/>
      </c>
      <c r="AI46" s="46" t="str">
        <f>IF(OR(Vorhaben!$I39="",Vorhaben!$C39=""),"",IF(AND(Vorhaben!$I39&lt;=AI$16,OR(Vorhaben!$J39="",Vorhaben!$J39&gt;=AI$15)),IFERROR(LEFT(Vorhaben!$B39,1),"x"),""))</f>
        <v/>
      </c>
      <c r="AJ46" s="46" t="str">
        <f>IF(OR(Vorhaben!$I39="",Vorhaben!$C39=""),"",IF(AND(Vorhaben!$I39&lt;=AJ$16,OR(Vorhaben!$J39="",Vorhaben!$J39&gt;=AJ$15)),IFERROR(LEFT(Vorhaben!$B39,1),"x"),""))</f>
        <v/>
      </c>
      <c r="AK46" s="46" t="str">
        <f>IF(OR(Vorhaben!$I39="",Vorhaben!$C39=""),"",IF(AND(Vorhaben!$I39&lt;=AK$16,OR(Vorhaben!$J39="",Vorhaben!$J39&gt;=AK$15)),IFERROR(LEFT(Vorhaben!$B39,1),"x"),""))</f>
        <v/>
      </c>
      <c r="AL46" s="46" t="str">
        <f>IF(OR(Vorhaben!$I39="",Vorhaben!$C39=""),"",IF(AND(Vorhaben!$I39&lt;=AL$16,OR(Vorhaben!$J39="",Vorhaben!$J39&gt;=AL$15)),IFERROR(LEFT(Vorhaben!$B39,1),"x"),""))</f>
        <v/>
      </c>
      <c r="AM46" s="46" t="str">
        <f>IF(OR(Vorhaben!$I39="",Vorhaben!$C39=""),"",IF(AND(Vorhaben!$I39&lt;=AM$16,OR(Vorhaben!$J39="",Vorhaben!$J39&gt;=AM$15)),IFERROR(LEFT(Vorhaben!$B39,1),"x"),""))</f>
        <v/>
      </c>
      <c r="AN46" s="46" t="str">
        <f>IF(OR(Vorhaben!$I39="",Vorhaben!$C39=""),"",IF(AND(Vorhaben!$I39&lt;=AN$16,OR(Vorhaben!$J39="",Vorhaben!$J39&gt;=AN$15)),IFERROR(LEFT(Vorhaben!$B39,1),"x"),""))</f>
        <v/>
      </c>
      <c r="AO46" s="46" t="str">
        <f>IF(OR(Vorhaben!$I39="",Vorhaben!$C39=""),"",IF(AND(Vorhaben!$I39&lt;=AO$16,OR(Vorhaben!$J39="",Vorhaben!$J39&gt;=AO$15)),IFERROR(LEFT(Vorhaben!$B39,1),"x"),""))</f>
        <v/>
      </c>
      <c r="AP46" s="46" t="str">
        <f>IF(OR(Vorhaben!$I39="",Vorhaben!$C39=""),"",IF(AND(Vorhaben!$I39&lt;=AP$16,OR(Vorhaben!$J39="",Vorhaben!$J39&gt;=AP$15)),IFERROR(LEFT(Vorhaben!$B39,1),"x"),""))</f>
        <v/>
      </c>
      <c r="AQ46" s="46" t="str">
        <f>IF(OR(Vorhaben!$I39="",Vorhaben!$C39=""),"",IF(AND(Vorhaben!$I39&lt;=AQ$16,OR(Vorhaben!$J39="",Vorhaben!$J39&gt;=AQ$15)),IFERROR(LEFT(Vorhaben!$B39,1),"x"),""))</f>
        <v/>
      </c>
      <c r="AR46" s="46" t="str">
        <f>IF(OR(Vorhaben!$I39="",Vorhaben!$C39=""),"",IF(AND(Vorhaben!$I39&lt;=AR$16,OR(Vorhaben!$J39="",Vorhaben!$J39&gt;=AR$15)),IFERROR(LEFT(Vorhaben!$B39,1),"x"),""))</f>
        <v/>
      </c>
      <c r="AS46" s="46" t="str">
        <f>IF(OR(Vorhaben!$I39="",Vorhaben!$C39=""),"",IF(AND(Vorhaben!$I39&lt;=AS$16,OR(Vorhaben!$J39="",Vorhaben!$J39&gt;=AS$15)),IFERROR(LEFT(Vorhaben!$B39,1),"x"),""))</f>
        <v/>
      </c>
      <c r="AT46" s="46" t="str">
        <f>IF(OR(Vorhaben!$I39="",Vorhaben!$C39=""),"",IF(AND(Vorhaben!$I39&lt;=AT$16,OR(Vorhaben!$J39="",Vorhaben!$J39&gt;=AT$15)),IFERROR(LEFT(Vorhaben!$B39,1),"x"),""))</f>
        <v/>
      </c>
    </row>
    <row r="47" spans="1:46" ht="21.75" customHeight="1" x14ac:dyDescent="0.3">
      <c r="A47" s="24" t="str">
        <f>IF(Vorhaben!$C40="","",Vorhaben!$A40)</f>
        <v/>
      </c>
      <c r="B47" s="45" t="str">
        <f>IF(Vorhaben!$C40="","",Vorhaben!$C40)</f>
        <v/>
      </c>
      <c r="C47" s="46" t="str">
        <f>IF(OR(Vorhaben!$I40="",Vorhaben!$C40=""),"",IF(AND(Vorhaben!$I40&lt;=C$16,OR(Vorhaben!$J40="",Vorhaben!$J40&gt;=C$15)),IFERROR(LEFT(Vorhaben!$B40,1),"x"),""))</f>
        <v/>
      </c>
      <c r="D47" s="46" t="str">
        <f>IF(OR(Vorhaben!$I40="",Vorhaben!$C40=""),"",IF(AND(Vorhaben!$I40&lt;=D$16,OR(Vorhaben!$J40="",Vorhaben!$J40&gt;=D$15)),IFERROR(LEFT(Vorhaben!$B40,1),"x"),""))</f>
        <v/>
      </c>
      <c r="E47" s="46" t="str">
        <f>IF(OR(Vorhaben!$I40="",Vorhaben!$C40=""),"",IF(AND(Vorhaben!$I40&lt;=E$16,OR(Vorhaben!$J40="",Vorhaben!$J40&gt;=E$15)),IFERROR(LEFT(Vorhaben!$B40,1),"x"),""))</f>
        <v/>
      </c>
      <c r="F47" s="46" t="str">
        <f>IF(OR(Vorhaben!$I40="",Vorhaben!$C40=""),"",IF(AND(Vorhaben!$I40&lt;=F$16,OR(Vorhaben!$J40="",Vorhaben!$J40&gt;=F$15)),IFERROR(LEFT(Vorhaben!$B40,1),"x"),""))</f>
        <v/>
      </c>
      <c r="G47" s="46" t="str">
        <f>IF(OR(Vorhaben!$I40="",Vorhaben!$C40=""),"",IF(AND(Vorhaben!$I40&lt;=G$16,OR(Vorhaben!$J40="",Vorhaben!$J40&gt;=G$15)),IFERROR(LEFT(Vorhaben!$B40,1),"x"),""))</f>
        <v/>
      </c>
      <c r="H47" s="46" t="str">
        <f>IF(OR(Vorhaben!$I40="",Vorhaben!$C40=""),"",IF(AND(Vorhaben!$I40&lt;=H$16,OR(Vorhaben!$J40="",Vorhaben!$J40&gt;=H$15)),IFERROR(LEFT(Vorhaben!$B40,1),"x"),""))</f>
        <v/>
      </c>
      <c r="I47" s="46" t="str">
        <f>IF(OR(Vorhaben!$I40="",Vorhaben!$C40=""),"",IF(AND(Vorhaben!$I40&lt;=I$16,OR(Vorhaben!$J40="",Vorhaben!$J40&gt;=I$15)),IFERROR(LEFT(Vorhaben!$B40,1),"x"),""))</f>
        <v/>
      </c>
      <c r="J47" s="46" t="str">
        <f>IF(OR(Vorhaben!$I40="",Vorhaben!$C40=""),"",IF(AND(Vorhaben!$I40&lt;=J$16,OR(Vorhaben!$J40="",Vorhaben!$J40&gt;=J$15)),IFERROR(LEFT(Vorhaben!$B40,1),"x"),""))</f>
        <v/>
      </c>
      <c r="K47" s="46" t="str">
        <f>IF(OR(Vorhaben!$I40="",Vorhaben!$C40=""),"",IF(AND(Vorhaben!$I40&lt;=K$16,OR(Vorhaben!$J40="",Vorhaben!$J40&gt;=K$15)),IFERROR(LEFT(Vorhaben!$B40,1),"x"),""))</f>
        <v/>
      </c>
      <c r="L47" s="46" t="str">
        <f>IF(OR(Vorhaben!$I40="",Vorhaben!$C40=""),"",IF(AND(Vorhaben!$I40&lt;=L$16,OR(Vorhaben!$J40="",Vorhaben!$J40&gt;=L$15)),IFERROR(LEFT(Vorhaben!$B40,1),"x"),""))</f>
        <v/>
      </c>
      <c r="M47" s="46" t="str">
        <f>IF(OR(Vorhaben!$I40="",Vorhaben!$C40=""),"",IF(AND(Vorhaben!$I40&lt;=M$16,OR(Vorhaben!$J40="",Vorhaben!$J40&gt;=M$15)),IFERROR(LEFT(Vorhaben!$B40,1),"x"),""))</f>
        <v/>
      </c>
      <c r="N47" s="46" t="str">
        <f>IF(OR(Vorhaben!$I40="",Vorhaben!$C40=""),"",IF(AND(Vorhaben!$I40&lt;=N$16,OR(Vorhaben!$J40="",Vorhaben!$J40&gt;=N$15)),IFERROR(LEFT(Vorhaben!$B40,1),"x"),""))</f>
        <v/>
      </c>
      <c r="O47" s="46" t="str">
        <f>IF(OR(Vorhaben!$I40="",Vorhaben!$C40=""),"",IF(AND(Vorhaben!$I40&lt;=O$16,OR(Vorhaben!$J40="",Vorhaben!$J40&gt;=O$15)),IFERROR(LEFT(Vorhaben!$B40,1),"x"),""))</f>
        <v/>
      </c>
      <c r="P47" s="46" t="str">
        <f>IF(OR(Vorhaben!$I40="",Vorhaben!$C40=""),"",IF(AND(Vorhaben!$I40&lt;=P$16,OR(Vorhaben!$J40="",Vorhaben!$J40&gt;=P$15)),IFERROR(LEFT(Vorhaben!$B40,1),"x"),""))</f>
        <v/>
      </c>
      <c r="Q47" s="46" t="str">
        <f>IF(OR(Vorhaben!$I40="",Vorhaben!$C40=""),"",IF(AND(Vorhaben!$I40&lt;=Q$16,OR(Vorhaben!$J40="",Vorhaben!$J40&gt;=Q$15)),IFERROR(LEFT(Vorhaben!$B40,1),"x"),""))</f>
        <v/>
      </c>
      <c r="R47" s="46" t="str">
        <f>IF(OR(Vorhaben!$I40="",Vorhaben!$C40=""),"",IF(AND(Vorhaben!$I40&lt;=R$16,OR(Vorhaben!$J40="",Vorhaben!$J40&gt;=R$15)),IFERROR(LEFT(Vorhaben!$B40,1),"x"),""))</f>
        <v/>
      </c>
      <c r="S47" s="46" t="str">
        <f>IF(OR(Vorhaben!$I40="",Vorhaben!$C40=""),"",IF(AND(Vorhaben!$I40&lt;=S$16,OR(Vorhaben!$J40="",Vorhaben!$J40&gt;=S$15)),IFERROR(LEFT(Vorhaben!$B40,1),"x"),""))</f>
        <v/>
      </c>
      <c r="T47" s="46" t="str">
        <f>IF(OR(Vorhaben!$I40="",Vorhaben!$C40=""),"",IF(AND(Vorhaben!$I40&lt;=T$16,OR(Vorhaben!$J40="",Vorhaben!$J40&gt;=T$15)),IFERROR(LEFT(Vorhaben!$B40,1),"x"),""))</f>
        <v/>
      </c>
      <c r="U47" s="46" t="str">
        <f>IF(OR(Vorhaben!$I40="",Vorhaben!$C40=""),"",IF(AND(Vorhaben!$I40&lt;=U$16,OR(Vorhaben!$J40="",Vorhaben!$J40&gt;=U$15)),IFERROR(LEFT(Vorhaben!$B40,1),"x"),""))</f>
        <v/>
      </c>
      <c r="V47" s="46" t="str">
        <f>IF(OR(Vorhaben!$I40="",Vorhaben!$C40=""),"",IF(AND(Vorhaben!$I40&lt;=V$16,OR(Vorhaben!$J40="",Vorhaben!$J40&gt;=V$15)),IFERROR(LEFT(Vorhaben!$B40,1),"x"),""))</f>
        <v/>
      </c>
      <c r="W47" s="46" t="str">
        <f>IF(OR(Vorhaben!$I40="",Vorhaben!$C40=""),"",IF(AND(Vorhaben!$I40&lt;=W$16,OR(Vorhaben!$J40="",Vorhaben!$J40&gt;=W$15)),IFERROR(LEFT(Vorhaben!$B40,1),"x"),""))</f>
        <v/>
      </c>
      <c r="X47" s="46" t="str">
        <f>IF(OR(Vorhaben!$I40="",Vorhaben!$C40=""),"",IF(AND(Vorhaben!$I40&lt;=X$16,OR(Vorhaben!$J40="",Vorhaben!$J40&gt;=X$15)),IFERROR(LEFT(Vorhaben!$B40,1),"x"),""))</f>
        <v/>
      </c>
      <c r="Y47" s="46" t="str">
        <f>IF(OR(Vorhaben!$I40="",Vorhaben!$C40=""),"",IF(AND(Vorhaben!$I40&lt;=Y$16,OR(Vorhaben!$J40="",Vorhaben!$J40&gt;=Y$15)),IFERROR(LEFT(Vorhaben!$B40,1),"x"),""))</f>
        <v/>
      </c>
      <c r="Z47" s="46" t="str">
        <f>IF(OR(Vorhaben!$I40="",Vorhaben!$C40=""),"",IF(AND(Vorhaben!$I40&lt;=Z$16,OR(Vorhaben!$J40="",Vorhaben!$J40&gt;=Z$15)),IFERROR(LEFT(Vorhaben!$B40,1),"x"),""))</f>
        <v/>
      </c>
      <c r="AA47" s="46" t="str">
        <f>IF(OR(Vorhaben!$I40="",Vorhaben!$C40=""),"",IF(AND(Vorhaben!$I40&lt;=AA$16,OR(Vorhaben!$J40="",Vorhaben!$J40&gt;=AA$15)),IFERROR(LEFT(Vorhaben!$B40,1),"x"),""))</f>
        <v/>
      </c>
      <c r="AB47" s="46" t="str">
        <f>IF(OR(Vorhaben!$I40="",Vorhaben!$C40=""),"",IF(AND(Vorhaben!$I40&lt;=AB$16,OR(Vorhaben!$J40="",Vorhaben!$J40&gt;=AB$15)),IFERROR(LEFT(Vorhaben!$B40,1),"x"),""))</f>
        <v/>
      </c>
      <c r="AC47" s="46" t="str">
        <f>IF(OR(Vorhaben!$I40="",Vorhaben!$C40=""),"",IF(AND(Vorhaben!$I40&lt;=AC$16,OR(Vorhaben!$J40="",Vorhaben!$J40&gt;=AC$15)),IFERROR(LEFT(Vorhaben!$B40,1),"x"),""))</f>
        <v/>
      </c>
      <c r="AD47" s="46" t="str">
        <f>IF(OR(Vorhaben!$I40="",Vorhaben!$C40=""),"",IF(AND(Vorhaben!$I40&lt;=AD$16,OR(Vorhaben!$J40="",Vorhaben!$J40&gt;=AD$15)),IFERROR(LEFT(Vorhaben!$B40,1),"x"),""))</f>
        <v/>
      </c>
      <c r="AE47" s="46" t="str">
        <f>IF(OR(Vorhaben!$I40="",Vorhaben!$C40=""),"",IF(AND(Vorhaben!$I40&lt;=AE$16,OR(Vorhaben!$J40="",Vorhaben!$J40&gt;=AE$15)),IFERROR(LEFT(Vorhaben!$B40,1),"x"),""))</f>
        <v/>
      </c>
      <c r="AF47" s="46" t="str">
        <f>IF(OR(Vorhaben!$I40="",Vorhaben!$C40=""),"",IF(AND(Vorhaben!$I40&lt;=AF$16,OR(Vorhaben!$J40="",Vorhaben!$J40&gt;=AF$15)),IFERROR(LEFT(Vorhaben!$B40,1),"x"),""))</f>
        <v/>
      </c>
      <c r="AG47" s="46" t="str">
        <f>IF(OR(Vorhaben!$I40="",Vorhaben!$C40=""),"",IF(AND(Vorhaben!$I40&lt;=AG$16,OR(Vorhaben!$J40="",Vorhaben!$J40&gt;=AG$15)),IFERROR(LEFT(Vorhaben!$B40,1),"x"),""))</f>
        <v/>
      </c>
      <c r="AH47" s="46" t="str">
        <f>IF(OR(Vorhaben!$I40="",Vorhaben!$C40=""),"",IF(AND(Vorhaben!$I40&lt;=AH$16,OR(Vorhaben!$J40="",Vorhaben!$J40&gt;=AH$15)),IFERROR(LEFT(Vorhaben!$B40,1),"x"),""))</f>
        <v/>
      </c>
      <c r="AI47" s="46" t="str">
        <f>IF(OR(Vorhaben!$I40="",Vorhaben!$C40=""),"",IF(AND(Vorhaben!$I40&lt;=AI$16,OR(Vorhaben!$J40="",Vorhaben!$J40&gt;=AI$15)),IFERROR(LEFT(Vorhaben!$B40,1),"x"),""))</f>
        <v/>
      </c>
      <c r="AJ47" s="46" t="str">
        <f>IF(OR(Vorhaben!$I40="",Vorhaben!$C40=""),"",IF(AND(Vorhaben!$I40&lt;=AJ$16,OR(Vorhaben!$J40="",Vorhaben!$J40&gt;=AJ$15)),IFERROR(LEFT(Vorhaben!$B40,1),"x"),""))</f>
        <v/>
      </c>
      <c r="AK47" s="46" t="str">
        <f>IF(OR(Vorhaben!$I40="",Vorhaben!$C40=""),"",IF(AND(Vorhaben!$I40&lt;=AK$16,OR(Vorhaben!$J40="",Vorhaben!$J40&gt;=AK$15)),IFERROR(LEFT(Vorhaben!$B40,1),"x"),""))</f>
        <v/>
      </c>
      <c r="AL47" s="46" t="str">
        <f>IF(OR(Vorhaben!$I40="",Vorhaben!$C40=""),"",IF(AND(Vorhaben!$I40&lt;=AL$16,OR(Vorhaben!$J40="",Vorhaben!$J40&gt;=AL$15)),IFERROR(LEFT(Vorhaben!$B40,1),"x"),""))</f>
        <v/>
      </c>
      <c r="AM47" s="46" t="str">
        <f>IF(OR(Vorhaben!$I40="",Vorhaben!$C40=""),"",IF(AND(Vorhaben!$I40&lt;=AM$16,OR(Vorhaben!$J40="",Vorhaben!$J40&gt;=AM$15)),IFERROR(LEFT(Vorhaben!$B40,1),"x"),""))</f>
        <v/>
      </c>
      <c r="AN47" s="46" t="str">
        <f>IF(OR(Vorhaben!$I40="",Vorhaben!$C40=""),"",IF(AND(Vorhaben!$I40&lt;=AN$16,OR(Vorhaben!$J40="",Vorhaben!$J40&gt;=AN$15)),IFERROR(LEFT(Vorhaben!$B40,1),"x"),""))</f>
        <v/>
      </c>
      <c r="AO47" s="46" t="str">
        <f>IF(OR(Vorhaben!$I40="",Vorhaben!$C40=""),"",IF(AND(Vorhaben!$I40&lt;=AO$16,OR(Vorhaben!$J40="",Vorhaben!$J40&gt;=AO$15)),IFERROR(LEFT(Vorhaben!$B40,1),"x"),""))</f>
        <v/>
      </c>
      <c r="AP47" s="46" t="str">
        <f>IF(OR(Vorhaben!$I40="",Vorhaben!$C40=""),"",IF(AND(Vorhaben!$I40&lt;=AP$16,OR(Vorhaben!$J40="",Vorhaben!$J40&gt;=AP$15)),IFERROR(LEFT(Vorhaben!$B40,1),"x"),""))</f>
        <v/>
      </c>
      <c r="AQ47" s="46" t="str">
        <f>IF(OR(Vorhaben!$I40="",Vorhaben!$C40=""),"",IF(AND(Vorhaben!$I40&lt;=AQ$16,OR(Vorhaben!$J40="",Vorhaben!$J40&gt;=AQ$15)),IFERROR(LEFT(Vorhaben!$B40,1),"x"),""))</f>
        <v/>
      </c>
      <c r="AR47" s="46" t="str">
        <f>IF(OR(Vorhaben!$I40="",Vorhaben!$C40=""),"",IF(AND(Vorhaben!$I40&lt;=AR$16,OR(Vorhaben!$J40="",Vorhaben!$J40&gt;=AR$15)),IFERROR(LEFT(Vorhaben!$B40,1),"x"),""))</f>
        <v/>
      </c>
      <c r="AS47" s="46" t="str">
        <f>IF(OR(Vorhaben!$I40="",Vorhaben!$C40=""),"",IF(AND(Vorhaben!$I40&lt;=AS$16,OR(Vorhaben!$J40="",Vorhaben!$J40&gt;=AS$15)),IFERROR(LEFT(Vorhaben!$B40,1),"x"),""))</f>
        <v/>
      </c>
      <c r="AT47" s="46" t="str">
        <f>IF(OR(Vorhaben!$I40="",Vorhaben!$C40=""),"",IF(AND(Vorhaben!$I40&lt;=AT$16,OR(Vorhaben!$J40="",Vorhaben!$J40&gt;=AT$15)),IFERROR(LEFT(Vorhaben!$B40,1),"x"),""))</f>
        <v/>
      </c>
    </row>
    <row r="49" spans="1:3" x14ac:dyDescent="0.3">
      <c r="B49" s="29" t="s">
        <v>20</v>
      </c>
    </row>
    <row r="50" spans="1:3" x14ac:dyDescent="0.3">
      <c r="B50" s="47" t="s">
        <v>103</v>
      </c>
      <c r="C50" s="37" t="s">
        <v>60</v>
      </c>
    </row>
    <row r="51" spans="1:3" x14ac:dyDescent="0.3">
      <c r="B51" s="48" t="s">
        <v>104</v>
      </c>
      <c r="C51" s="37" t="s">
        <v>62</v>
      </c>
    </row>
    <row r="52" spans="1:3" x14ac:dyDescent="0.3">
      <c r="B52" s="49" t="s">
        <v>105</v>
      </c>
      <c r="C52" s="37" t="s">
        <v>64</v>
      </c>
    </row>
    <row r="53" spans="1:3" x14ac:dyDescent="0.3">
      <c r="B53" s="50" t="s">
        <v>106</v>
      </c>
      <c r="C53" s="37" t="s">
        <v>66</v>
      </c>
    </row>
    <row r="55" spans="1:3" x14ac:dyDescent="0.3">
      <c r="B55" s="51" t="s">
        <v>107</v>
      </c>
    </row>
    <row r="58" spans="1:3" x14ac:dyDescent="0.3">
      <c r="A58" s="14" t="s">
        <v>40</v>
      </c>
    </row>
  </sheetData>
  <mergeCells count="4">
    <mergeCell ref="C11:G11"/>
    <mergeCell ref="C12:G12"/>
    <mergeCell ref="C13:G13"/>
    <mergeCell ref="O13:T13"/>
  </mergeCells>
  <conditionalFormatting sqref="C18:AT47">
    <cfRule type="cellIs" dxfId="6" priority="2" operator="equal">
      <formula>"V"</formula>
    </cfRule>
    <cfRule type="cellIs" dxfId="5" priority="3" operator="equal">
      <formula>"K"</formula>
    </cfRule>
    <cfRule type="cellIs" dxfId="4" priority="4" operator="equal">
      <formula>"B"</formula>
    </cfRule>
    <cfRule type="cellIs" dxfId="3" priority="5" operator="equal">
      <formula>"P"</formula>
    </cfRule>
  </conditionalFormatting>
  <dataValidations count="1">
    <dataValidation type="list" allowBlank="1" sqref="C12" xr:uid="{00000000-0002-0000-0300-000000000000}">
      <formula1>L_Raster</formula1>
      <formula2>0</formula2>
    </dataValidation>
  </dataValidations>
  <pageMargins left="0.5" right="0.5" top="0.6" bottom="0.6" header="0.511811023622047" footer="0.511811023622047"/>
  <pageSetup paperSize="8"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5"/>
  <sheetViews>
    <sheetView showGridLines="0" zoomScaleNormal="100" workbookViewId="0"/>
  </sheetViews>
  <sheetFormatPr baseColWidth="10" defaultColWidth="8.6640625" defaultRowHeight="14.4" x14ac:dyDescent="0.3"/>
  <cols>
    <col min="1" max="1" width="16" customWidth="1"/>
    <col min="2" max="2" width="26" customWidth="1"/>
    <col min="3" max="4" width="18" customWidth="1"/>
    <col min="5" max="5" width="10" customWidth="1"/>
    <col min="6" max="6" width="40" customWidth="1"/>
    <col min="7" max="7" width="46" customWidth="1"/>
    <col min="8" max="8" width="30" customWidth="1"/>
  </cols>
  <sheetData>
    <row r="1" spans="1:8" ht="18.75" customHeight="1" x14ac:dyDescent="0.3"/>
    <row r="2" spans="1:8" ht="18.75" customHeight="1" x14ac:dyDescent="0.3"/>
    <row r="3" spans="1:8" ht="18.75" customHeight="1" x14ac:dyDescent="0.3"/>
    <row r="4" spans="1:8" ht="18.75" customHeight="1" x14ac:dyDescent="0.3"/>
    <row r="5" spans="1:8" ht="18.75" customHeight="1" x14ac:dyDescent="0.3"/>
    <row r="6" spans="1:8" ht="19.2" x14ac:dyDescent="0.35">
      <c r="A6" s="6" t="s">
        <v>73</v>
      </c>
    </row>
    <row r="7" spans="1:8" x14ac:dyDescent="0.3">
      <c r="A7" s="7" t="s">
        <v>74</v>
      </c>
    </row>
    <row r="8" spans="1:8" ht="3" customHeight="1" x14ac:dyDescent="0.3">
      <c r="A8" s="8"/>
      <c r="B8" s="8"/>
      <c r="C8" s="8"/>
      <c r="D8" s="8"/>
      <c r="E8" s="8"/>
      <c r="F8" s="8"/>
      <c r="G8" s="8"/>
      <c r="H8" s="8"/>
    </row>
    <row r="10" spans="1:8" x14ac:dyDescent="0.3">
      <c r="A10" s="29" t="s">
        <v>75</v>
      </c>
      <c r="C10" s="5" t="s">
        <v>76</v>
      </c>
      <c r="D10" s="5"/>
      <c r="E10" s="5"/>
      <c r="F10" s="5"/>
    </row>
    <row r="11" spans="1:8" x14ac:dyDescent="0.3">
      <c r="A11" s="29" t="s">
        <v>77</v>
      </c>
      <c r="C11" s="5" t="s">
        <v>78</v>
      </c>
      <c r="D11" s="5"/>
      <c r="E11" s="5"/>
      <c r="F11" s="5"/>
    </row>
    <row r="13" spans="1:8" x14ac:dyDescent="0.3">
      <c r="A13" s="29" t="s">
        <v>79</v>
      </c>
      <c r="C13" s="31" t="s">
        <v>80</v>
      </c>
      <c r="E13" s="28" t="s">
        <v>81</v>
      </c>
    </row>
    <row r="14" spans="1:8" x14ac:dyDescent="0.3">
      <c r="A14" s="29" t="s">
        <v>82</v>
      </c>
      <c r="C14" s="31" t="s">
        <v>80</v>
      </c>
      <c r="E14" s="23">
        <f>COUNTIF(Vorhaben!$X$11:$X$40,1)</f>
        <v>6</v>
      </c>
      <c r="F14" s="28" t="s">
        <v>83</v>
      </c>
    </row>
    <row r="15" spans="1:8" x14ac:dyDescent="0.3">
      <c r="A15" s="29" t="s">
        <v>84</v>
      </c>
      <c r="C15" s="31" t="s">
        <v>80</v>
      </c>
    </row>
    <row r="17" spans="1:8" ht="30" customHeight="1" x14ac:dyDescent="0.3">
      <c r="A17" s="32" t="s">
        <v>58</v>
      </c>
      <c r="B17" s="32" t="s">
        <v>56</v>
      </c>
      <c r="C17" s="32" t="s">
        <v>85</v>
      </c>
      <c r="D17" s="32" t="s">
        <v>86</v>
      </c>
      <c r="E17" s="32" t="s">
        <v>55</v>
      </c>
      <c r="F17" s="32" t="s">
        <v>87</v>
      </c>
      <c r="G17" s="32" t="s">
        <v>88</v>
      </c>
      <c r="H17" s="32" t="s">
        <v>89</v>
      </c>
    </row>
    <row r="18" spans="1:8" ht="45.75" customHeight="1" x14ac:dyDescent="0.3">
      <c r="A18" s="33" t="str">
        <f>IFERROR(INDEX(Vorhaben!$B$11:$B$40,MATCH(1,Vorhaben!$Y$11:$Y$40,0)),"")</f>
        <v>Projekte</v>
      </c>
      <c r="B18" s="34" t="str">
        <f>IFERROR(INDEX(Vorhaben!$C$11:$C$40,MATCH(1,Vorhaben!$Y$11:$Y$40,0)),"")</f>
        <v>Sportanlagenkonzept</v>
      </c>
      <c r="C18" s="33" t="str">
        <f>IFERROR(INDEX(Vorhaben!$H$11:$H$40,MATCH(1,Vorhaben!$Y$11:$Y$40,0)),"")</f>
        <v>Sportkoordination</v>
      </c>
      <c r="D18" s="33" t="str">
        <f>IFERROR(IF(INDEX(Vorhaben!$I$11:$I$40,MATCH(1,Vorhaben!$Y$11:$Y$40,0))="","",RIGHT("0"&amp;MONTH(INDEX(Vorhaben!$I$11:$I$40,MATCH(1,Vorhaben!$Y$11:$Y$40,0))),2)&amp;"."&amp;YEAR(INDEX(Vorhaben!$I$11:$I$40,MATCH(1,Vorhaben!$Y$11:$Y$40,0)))&amp;" – "&amp;IF(INDEX(Vorhaben!$J$11:$J$40,MATCH(1,Vorhaben!$Y$11:$Y$40,0))="","offen",RIGHT("0"&amp;MONTH(INDEX(Vorhaben!$J$11:$J$40,MATCH(1,Vorhaben!$Y$11:$Y$40,0))),2)&amp;"."&amp;YEAR(INDEX(Vorhaben!$J$11:$J$40,MATCH(1,Vorhaben!$Y$11:$Y$40,0))))),"")</f>
        <v>01.2027 – 12.2027</v>
      </c>
      <c r="E18" s="35" t="str">
        <f>IFERROR(INDEX(Vorhaben!$M$11:$M$40,MATCH(1,Vorhaben!$Y$11:$Y$40,0)),"")</f>
        <v>Grün</v>
      </c>
      <c r="F18" s="33" t="str">
        <f>IFERROR(INDEX(Vorhaben!$E$11:$E$40,MATCH(1,Vorhaben!$Y$11:$Y$40,0)),"")</f>
        <v>Entscheidungsgrundlage für Investitionen bis 2035</v>
      </c>
      <c r="G18" s="33" t="str">
        <f>IFERROR(INDEX(Vorhaben!$O$11:$O$40,MATCH(1,Vorhaben!$Y$11:$Y$40,0)),"")</f>
        <v>Inventar der 34 Anlagen erstellt, Bedarfserhebung bei Vereinen läuft. Zeitplan wird eingehalten.</v>
      </c>
      <c r="H18" s="33" t="str">
        <f>IFERROR(INDEX(Vorhaben!$U$11:$U$40,MATCH(1,Vorhaben!$Y$11:$Y$40,0)),"")</f>
        <v>Workshop mit Gemeinden ansetzen</v>
      </c>
    </row>
    <row r="19" spans="1:8" ht="45.75" customHeight="1" x14ac:dyDescent="0.3">
      <c r="A19" s="33" t="str">
        <f>IFERROR(INDEX(Vorhaben!$B$11:$B$40,MATCH(2,Vorhaben!$Y$11:$Y$40,0)),"")</f>
        <v>Projekte</v>
      </c>
      <c r="B19" s="34" t="str">
        <f>IFERROR(INDEX(Vorhaben!$C$11:$C$40,MATCH(2,Vorhaben!$Y$11:$Y$40,0)),"")</f>
        <v>Freiwilliger Schulsport</v>
      </c>
      <c r="C19" s="33" t="str">
        <f>IFERROR(INDEX(Vorhaben!$H$11:$H$40,MATCH(2,Vorhaben!$Y$11:$Y$40,0)),"")</f>
        <v>Schulleitung</v>
      </c>
      <c r="D19" s="33" t="str">
        <f>IFERROR(IF(INDEX(Vorhaben!$I$11:$I$40,MATCH(2,Vorhaben!$Y$11:$Y$40,0))="","",RIGHT("0"&amp;MONTH(INDEX(Vorhaben!$I$11:$I$40,MATCH(2,Vorhaben!$Y$11:$Y$40,0))),2)&amp;"."&amp;YEAR(INDEX(Vorhaben!$I$11:$I$40,MATCH(2,Vorhaben!$Y$11:$Y$40,0)))&amp;" – "&amp;IF(INDEX(Vorhaben!$J$11:$J$40,MATCH(2,Vorhaben!$Y$11:$Y$40,0))="","offen",RIGHT("0"&amp;MONTH(INDEX(Vorhaben!$J$11:$J$40,MATCH(2,Vorhaben!$Y$11:$Y$40,0))),2)&amp;"."&amp;YEAR(INDEX(Vorhaben!$J$11:$J$40,MATCH(2,Vorhaben!$Y$11:$Y$40,0))))),"")</f>
        <v>03.2027 – 08.2027</v>
      </c>
      <c r="E19" s="35" t="str">
        <f>IFERROR(INDEX(Vorhaben!$M$11:$M$40,MATCH(2,Vorhaben!$Y$11:$Y$40,0)),"")</f>
        <v>Grün</v>
      </c>
      <c r="F19" s="33" t="str">
        <f>IFERROR(INDEX(Vorhaben!$E$11:$E$40,MATCH(2,Vorhaben!$Y$11:$Y$40,0)),"")</f>
        <v>Durchgehendes Angebot für Kinder von 6 bis 12</v>
      </c>
      <c r="G19" s="33" t="str">
        <f>IFERROR(INDEX(Vorhaben!$O$11:$O$40,MATCH(2,Vorhaben!$Y$11:$Y$40,0)),"")</f>
        <v>Vier Kurse gestartet, Nachfrage höher als erwartet. Zweite Leitungsperson gefunden.</v>
      </c>
      <c r="H19" s="33" t="str">
        <f>IFERROR(INDEX(Vorhaben!$U$11:$U$40,MATCH(2,Vorhaben!$Y$11:$Y$40,0)),"")</f>
        <v>J+S-Coach bestimmen</v>
      </c>
    </row>
    <row r="20" spans="1:8" ht="45.75" customHeight="1" x14ac:dyDescent="0.3">
      <c r="A20" s="33" t="str">
        <f>IFERROR(INDEX(Vorhaben!$B$11:$B$40,MATCH(3,Vorhaben!$Y$11:$Y$40,0)),"")</f>
        <v>Vernetzung</v>
      </c>
      <c r="B20" s="34" t="str">
        <f>IFERROR(INDEX(Vorhaben!$C$11:$C$40,MATCH(3,Vorhaben!$Y$11:$Y$40,0)),"")</f>
        <v>ERFA Vereine</v>
      </c>
      <c r="C20" s="33" t="str">
        <f>IFERROR(INDEX(Vorhaben!$H$11:$H$40,MATCH(3,Vorhaben!$Y$11:$Y$40,0)),"")</f>
        <v>Sportkoordination</v>
      </c>
      <c r="D20" s="33" t="str">
        <f>IFERROR(IF(INDEX(Vorhaben!$I$11:$I$40,MATCH(3,Vorhaben!$Y$11:$Y$40,0))="","",RIGHT("0"&amp;MONTH(INDEX(Vorhaben!$I$11:$I$40,MATCH(3,Vorhaben!$Y$11:$Y$40,0))),2)&amp;"."&amp;YEAR(INDEX(Vorhaben!$I$11:$I$40,MATCH(3,Vorhaben!$Y$11:$Y$40,0)))&amp;" – "&amp;IF(INDEX(Vorhaben!$J$11:$J$40,MATCH(3,Vorhaben!$Y$11:$Y$40,0))="","offen",RIGHT("0"&amp;MONTH(INDEX(Vorhaben!$J$11:$J$40,MATCH(3,Vorhaben!$Y$11:$Y$40,0))),2)&amp;"."&amp;YEAR(INDEX(Vorhaben!$J$11:$J$40,MATCH(3,Vorhaben!$Y$11:$Y$40,0))))),"")</f>
        <v>02.2027 – 12.2028</v>
      </c>
      <c r="E20" s="35" t="str">
        <f>IFERROR(INDEX(Vorhaben!$M$11:$M$40,MATCH(3,Vorhaben!$Y$11:$Y$40,0)),"")</f>
        <v>Grün</v>
      </c>
      <c r="F20" s="33" t="str">
        <f>IFERROR(INDEX(Vorhaben!$E$11:$E$40,MATCH(3,Vorhaben!$Y$11:$Y$40,0)),"")</f>
        <v>Vereine kennen sich und arbeiten enger zusammen</v>
      </c>
      <c r="G20" s="33" t="str">
        <f>IFERROR(INDEX(Vorhaben!$O$11:$O$40,MATCH(3,Vorhaben!$Y$11:$Y$40,0)),"")</f>
        <v>Erstes Treffen mit 18 von 24 Vereinen durchgeführt. Rückmeldungen durchwegs positiv.</v>
      </c>
      <c r="H20" s="33" t="str">
        <f>IFERROR(INDEX(Vorhaben!$U$11:$U$40,MATCH(3,Vorhaben!$Y$11:$Y$40,0)),"")</f>
        <v>Datum Herbsttreffen fixieren</v>
      </c>
    </row>
    <row r="21" spans="1:8" ht="45.75" customHeight="1" x14ac:dyDescent="0.3">
      <c r="A21" s="33" t="str">
        <f>IFERROR(INDEX(Vorhaben!$B$11:$B$40,MATCH(4,Vorhaben!$Y$11:$Y$40,0)),"")</f>
        <v>Vernetzung</v>
      </c>
      <c r="B21" s="34" t="str">
        <f>IFERROR(INDEX(Vorhaben!$C$11:$C$40,MATCH(4,Vorhaben!$Y$11:$Y$40,0)),"")</f>
        <v>Wertschätzungsanlass</v>
      </c>
      <c r="C21" s="33" t="str">
        <f>IFERROR(INDEX(Vorhaben!$H$11:$H$40,MATCH(4,Vorhaben!$Y$11:$Y$40,0)),"")</f>
        <v>Sportkommission</v>
      </c>
      <c r="D21" s="33" t="str">
        <f>IFERROR(IF(INDEX(Vorhaben!$I$11:$I$40,MATCH(4,Vorhaben!$Y$11:$Y$40,0))="","",RIGHT("0"&amp;MONTH(INDEX(Vorhaben!$I$11:$I$40,MATCH(4,Vorhaben!$Y$11:$Y$40,0))),2)&amp;"."&amp;YEAR(INDEX(Vorhaben!$I$11:$I$40,MATCH(4,Vorhaben!$Y$11:$Y$40,0)))&amp;" – "&amp;IF(INDEX(Vorhaben!$J$11:$J$40,MATCH(4,Vorhaben!$Y$11:$Y$40,0))="","offen",RIGHT("0"&amp;MONTH(INDEX(Vorhaben!$J$11:$J$40,MATCH(4,Vorhaben!$Y$11:$Y$40,0))),2)&amp;"."&amp;YEAR(INDEX(Vorhaben!$J$11:$J$40,MATCH(4,Vorhaben!$Y$11:$Y$40,0))))),"")</f>
        <v>08.2027 – 11.2027</v>
      </c>
      <c r="E21" s="35" t="str">
        <f>IFERROR(INDEX(Vorhaben!$M$11:$M$40,MATCH(4,Vorhaben!$Y$11:$Y$40,0)),"")</f>
        <v>Orange</v>
      </c>
      <c r="F21" s="33" t="str">
        <f>IFERROR(INDEX(Vorhaben!$E$11:$E$40,MATCH(4,Vorhaben!$Y$11:$Y$40,0)),"")</f>
        <v>Freiwillige fühlen sich gesehen</v>
      </c>
      <c r="G21" s="33" t="str">
        <f>IFERROR(INDEX(Vorhaben!$O$11:$O$40,MATCH(4,Vorhaben!$Y$11:$Y$40,0)),"")</f>
        <v>Lokal noch nicht reserviert, Termin kollidiert möglicherweise mit dem Gemeindefest.</v>
      </c>
      <c r="H21" s="33" t="str">
        <f>IFERROR(INDEX(Vorhaben!$U$11:$U$40,MATCH(4,Vorhaben!$Y$11:$Y$40,0)),"")</f>
        <v>Lokal reservieren</v>
      </c>
    </row>
    <row r="22" spans="1:8" ht="45.75" customHeight="1" x14ac:dyDescent="0.3">
      <c r="A22" s="33" t="str">
        <f>IFERROR(INDEX(Vorhaben!$B$11:$B$40,MATCH(5,Vorhaben!$Y$11:$Y$40,0)),"")</f>
        <v>Kommunikation</v>
      </c>
      <c r="B22" s="34" t="str">
        <f>IFERROR(INDEX(Vorhaben!$C$11:$C$40,MATCH(5,Vorhaben!$Y$11:$Y$40,0)),"")</f>
        <v>Angebotsübersicht online</v>
      </c>
      <c r="C22" s="33" t="str">
        <f>IFERROR(INDEX(Vorhaben!$H$11:$H$40,MATCH(5,Vorhaben!$Y$11:$Y$40,0)),"")</f>
        <v>Sportkoordination</v>
      </c>
      <c r="D22" s="33" t="str">
        <f>IFERROR(IF(INDEX(Vorhaben!$I$11:$I$40,MATCH(5,Vorhaben!$Y$11:$Y$40,0))="","",RIGHT("0"&amp;MONTH(INDEX(Vorhaben!$I$11:$I$40,MATCH(5,Vorhaben!$Y$11:$Y$40,0))),2)&amp;"."&amp;YEAR(INDEX(Vorhaben!$I$11:$I$40,MATCH(5,Vorhaben!$Y$11:$Y$40,0)))&amp;" – "&amp;IF(INDEX(Vorhaben!$J$11:$J$40,MATCH(5,Vorhaben!$Y$11:$Y$40,0))="","offen",RIGHT("0"&amp;MONTH(INDEX(Vorhaben!$J$11:$J$40,MATCH(5,Vorhaben!$Y$11:$Y$40,0))),2)&amp;"."&amp;YEAR(INDEX(Vorhaben!$J$11:$J$40,MATCH(5,Vorhaben!$Y$11:$Y$40,0))))),"")</f>
        <v>05.2027 – 03.2028</v>
      </c>
      <c r="E22" s="35" t="str">
        <f>IFERROR(INDEX(Vorhaben!$M$11:$M$40,MATCH(5,Vorhaben!$Y$11:$Y$40,0)),"")</f>
        <v>Rot</v>
      </c>
      <c r="F22" s="33" t="str">
        <f>IFERROR(INDEX(Vorhaben!$E$11:$E$40,MATCH(5,Vorhaben!$Y$11:$Y$40,0)),"")</f>
        <v>Bevölkerung findet Angebote ohne Nachfragen</v>
      </c>
      <c r="G22" s="33" t="str">
        <f>IFERROR(INDEX(Vorhaben!$O$11:$O$40,MATCH(5,Vorhaben!$Y$11:$Y$40,0)),"")</f>
        <v>Offerten liegen deutlich über Budget. Entscheid des Gremiums über Reduktion des Umfangs nötig.</v>
      </c>
      <c r="H22" s="33" t="str">
        <f>IFERROR(INDEX(Vorhaben!$U$11:$U$40,MATCH(5,Vorhaben!$Y$11:$Y$40,0)),"")</f>
        <v>Entscheidvorlage für das Gremium erstellen</v>
      </c>
    </row>
    <row r="23" spans="1:8" ht="45.75" customHeight="1" x14ac:dyDescent="0.3">
      <c r="A23" s="33" t="str">
        <f>IFERROR(INDEX(Vorhaben!$B$11:$B$40,MATCH(6,Vorhaben!$Y$11:$Y$40,0)),"")</f>
        <v>Beratung</v>
      </c>
      <c r="B23" s="34" t="str">
        <f>IFERROR(INDEX(Vorhaben!$C$11:$C$40,MATCH(6,Vorhaben!$Y$11:$Y$40,0)),"")</f>
        <v>Erstberatung Vereine</v>
      </c>
      <c r="C23" s="33" t="str">
        <f>IFERROR(INDEX(Vorhaben!$H$11:$H$40,MATCH(6,Vorhaben!$Y$11:$Y$40,0)),"")</f>
        <v>Sportkoordination</v>
      </c>
      <c r="D23" s="33" t="str">
        <f>IFERROR(IF(INDEX(Vorhaben!$I$11:$I$40,MATCH(6,Vorhaben!$Y$11:$Y$40,0))="","",RIGHT("0"&amp;MONTH(INDEX(Vorhaben!$I$11:$I$40,MATCH(6,Vorhaben!$Y$11:$Y$40,0))),2)&amp;"."&amp;YEAR(INDEX(Vorhaben!$I$11:$I$40,MATCH(6,Vorhaben!$Y$11:$Y$40,0)))&amp;" – "&amp;IF(INDEX(Vorhaben!$J$11:$J$40,MATCH(6,Vorhaben!$Y$11:$Y$40,0))="","offen",RIGHT("0"&amp;MONTH(INDEX(Vorhaben!$J$11:$J$40,MATCH(6,Vorhaben!$Y$11:$Y$40,0))),2)&amp;"."&amp;YEAR(INDEX(Vorhaben!$J$11:$J$40,MATCH(6,Vorhaben!$Y$11:$Y$40,0))))),"")</f>
        <v>01.2027 – offen</v>
      </c>
      <c r="E23" s="35" t="str">
        <f>IFERROR(INDEX(Vorhaben!$M$11:$M$40,MATCH(6,Vorhaben!$Y$11:$Y$40,0)),"")</f>
        <v>Grün</v>
      </c>
      <c r="F23" s="33" t="str">
        <f>IFERROR(INDEX(Vorhaben!$E$11:$E$40,MATCH(6,Vorhaben!$Y$11:$Y$40,0)),"")</f>
        <v>Vereine finden schneller die richtige Stelle</v>
      </c>
      <c r="G23" s="33" t="str">
        <f>IFERROR(INDEX(Vorhaben!$O$11:$O$40,MATCH(6,Vorhaben!$Y$11:$Y$40,0)),"")</f>
        <v>14 Beratungen im ersten Halbjahr, Nachfrage stabil.</v>
      </c>
      <c r="H23" s="33" t="str">
        <f>IFERROR(INDEX(Vorhaben!$U$11:$U$40,MATCH(6,Vorhaben!$Y$11:$Y$40,0)),"")</f>
        <v>Angebot im Newsletter ankündigen</v>
      </c>
    </row>
    <row r="24" spans="1:8" ht="45.75" customHeight="1" x14ac:dyDescent="0.3">
      <c r="A24" s="33" t="str">
        <f>IFERROR(INDEX(Vorhaben!$B$11:$B$40,MATCH(7,Vorhaben!$Y$11:$Y$40,0)),"")</f>
        <v/>
      </c>
      <c r="B24" s="34" t="str">
        <f>IFERROR(INDEX(Vorhaben!$C$11:$C$40,MATCH(7,Vorhaben!$Y$11:$Y$40,0)),"")</f>
        <v/>
      </c>
      <c r="C24" s="33" t="str">
        <f>IFERROR(INDEX(Vorhaben!$H$11:$H$40,MATCH(7,Vorhaben!$Y$11:$Y$40,0)),"")</f>
        <v/>
      </c>
      <c r="D24" s="33" t="str">
        <f>IFERROR(IF(INDEX(Vorhaben!$I$11:$I$40,MATCH(7,Vorhaben!$Y$11:$Y$40,0))="","",RIGHT("0"&amp;MONTH(INDEX(Vorhaben!$I$11:$I$40,MATCH(7,Vorhaben!$Y$11:$Y$40,0))),2)&amp;"."&amp;YEAR(INDEX(Vorhaben!$I$11:$I$40,MATCH(7,Vorhaben!$Y$11:$Y$40,0)))&amp;" – "&amp;IF(INDEX(Vorhaben!$J$11:$J$40,MATCH(7,Vorhaben!$Y$11:$Y$40,0))="","offen",RIGHT("0"&amp;MONTH(INDEX(Vorhaben!$J$11:$J$40,MATCH(7,Vorhaben!$Y$11:$Y$40,0))),2)&amp;"."&amp;YEAR(INDEX(Vorhaben!$J$11:$J$40,MATCH(7,Vorhaben!$Y$11:$Y$40,0))))),"")</f>
        <v/>
      </c>
      <c r="E24" s="35" t="str">
        <f>IFERROR(INDEX(Vorhaben!$M$11:$M$40,MATCH(7,Vorhaben!$Y$11:$Y$40,0)),"")</f>
        <v/>
      </c>
      <c r="F24" s="33" t="str">
        <f>IFERROR(INDEX(Vorhaben!$E$11:$E$40,MATCH(7,Vorhaben!$Y$11:$Y$40,0)),"")</f>
        <v/>
      </c>
      <c r="G24" s="33" t="str">
        <f>IFERROR(INDEX(Vorhaben!$O$11:$O$40,MATCH(7,Vorhaben!$Y$11:$Y$40,0)),"")</f>
        <v/>
      </c>
      <c r="H24" s="33" t="str">
        <f>IFERROR(INDEX(Vorhaben!$U$11:$U$40,MATCH(7,Vorhaben!$Y$11:$Y$40,0)),"")</f>
        <v/>
      </c>
    </row>
    <row r="25" spans="1:8" ht="45.75" customHeight="1" x14ac:dyDescent="0.3">
      <c r="A25" s="33" t="str">
        <f>IFERROR(INDEX(Vorhaben!$B$11:$B$40,MATCH(8,Vorhaben!$Y$11:$Y$40,0)),"")</f>
        <v/>
      </c>
      <c r="B25" s="34" t="str">
        <f>IFERROR(INDEX(Vorhaben!$C$11:$C$40,MATCH(8,Vorhaben!$Y$11:$Y$40,0)),"")</f>
        <v/>
      </c>
      <c r="C25" s="33" t="str">
        <f>IFERROR(INDEX(Vorhaben!$H$11:$H$40,MATCH(8,Vorhaben!$Y$11:$Y$40,0)),"")</f>
        <v/>
      </c>
      <c r="D25" s="33" t="str">
        <f>IFERROR(IF(INDEX(Vorhaben!$I$11:$I$40,MATCH(8,Vorhaben!$Y$11:$Y$40,0))="","",RIGHT("0"&amp;MONTH(INDEX(Vorhaben!$I$11:$I$40,MATCH(8,Vorhaben!$Y$11:$Y$40,0))),2)&amp;"."&amp;YEAR(INDEX(Vorhaben!$I$11:$I$40,MATCH(8,Vorhaben!$Y$11:$Y$40,0)))&amp;" – "&amp;IF(INDEX(Vorhaben!$J$11:$J$40,MATCH(8,Vorhaben!$Y$11:$Y$40,0))="","offen",RIGHT("0"&amp;MONTH(INDEX(Vorhaben!$J$11:$J$40,MATCH(8,Vorhaben!$Y$11:$Y$40,0))),2)&amp;"."&amp;YEAR(INDEX(Vorhaben!$J$11:$J$40,MATCH(8,Vorhaben!$Y$11:$Y$40,0))))),"")</f>
        <v/>
      </c>
      <c r="E25" s="35" t="str">
        <f>IFERROR(INDEX(Vorhaben!$M$11:$M$40,MATCH(8,Vorhaben!$Y$11:$Y$40,0)),"")</f>
        <v/>
      </c>
      <c r="F25" s="33" t="str">
        <f>IFERROR(INDEX(Vorhaben!$E$11:$E$40,MATCH(8,Vorhaben!$Y$11:$Y$40,0)),"")</f>
        <v/>
      </c>
      <c r="G25" s="33" t="str">
        <f>IFERROR(INDEX(Vorhaben!$O$11:$O$40,MATCH(8,Vorhaben!$Y$11:$Y$40,0)),"")</f>
        <v/>
      </c>
      <c r="H25" s="33" t="str">
        <f>IFERROR(INDEX(Vorhaben!$U$11:$U$40,MATCH(8,Vorhaben!$Y$11:$Y$40,0)),"")</f>
        <v/>
      </c>
    </row>
    <row r="26" spans="1:8" ht="45.75" customHeight="1" x14ac:dyDescent="0.3">
      <c r="A26" s="33" t="str">
        <f>IFERROR(INDEX(Vorhaben!$B$11:$B$40,MATCH(9,Vorhaben!$Y$11:$Y$40,0)),"")</f>
        <v/>
      </c>
      <c r="B26" s="34" t="str">
        <f>IFERROR(INDEX(Vorhaben!$C$11:$C$40,MATCH(9,Vorhaben!$Y$11:$Y$40,0)),"")</f>
        <v/>
      </c>
      <c r="C26" s="33" t="str">
        <f>IFERROR(INDEX(Vorhaben!$H$11:$H$40,MATCH(9,Vorhaben!$Y$11:$Y$40,0)),"")</f>
        <v/>
      </c>
      <c r="D26" s="33" t="str">
        <f>IFERROR(IF(INDEX(Vorhaben!$I$11:$I$40,MATCH(9,Vorhaben!$Y$11:$Y$40,0))="","",RIGHT("0"&amp;MONTH(INDEX(Vorhaben!$I$11:$I$40,MATCH(9,Vorhaben!$Y$11:$Y$40,0))),2)&amp;"."&amp;YEAR(INDEX(Vorhaben!$I$11:$I$40,MATCH(9,Vorhaben!$Y$11:$Y$40,0)))&amp;" – "&amp;IF(INDEX(Vorhaben!$J$11:$J$40,MATCH(9,Vorhaben!$Y$11:$Y$40,0))="","offen",RIGHT("0"&amp;MONTH(INDEX(Vorhaben!$J$11:$J$40,MATCH(9,Vorhaben!$Y$11:$Y$40,0))),2)&amp;"."&amp;YEAR(INDEX(Vorhaben!$J$11:$J$40,MATCH(9,Vorhaben!$Y$11:$Y$40,0))))),"")</f>
        <v/>
      </c>
      <c r="E26" s="35" t="str">
        <f>IFERROR(INDEX(Vorhaben!$M$11:$M$40,MATCH(9,Vorhaben!$Y$11:$Y$40,0)),"")</f>
        <v/>
      </c>
      <c r="F26" s="33" t="str">
        <f>IFERROR(INDEX(Vorhaben!$E$11:$E$40,MATCH(9,Vorhaben!$Y$11:$Y$40,0)),"")</f>
        <v/>
      </c>
      <c r="G26" s="33" t="str">
        <f>IFERROR(INDEX(Vorhaben!$O$11:$O$40,MATCH(9,Vorhaben!$Y$11:$Y$40,0)),"")</f>
        <v/>
      </c>
      <c r="H26" s="33" t="str">
        <f>IFERROR(INDEX(Vorhaben!$U$11:$U$40,MATCH(9,Vorhaben!$Y$11:$Y$40,0)),"")</f>
        <v/>
      </c>
    </row>
    <row r="27" spans="1:8" ht="45.75" customHeight="1" x14ac:dyDescent="0.3">
      <c r="A27" s="33" t="str">
        <f>IFERROR(INDEX(Vorhaben!$B$11:$B$40,MATCH(10,Vorhaben!$Y$11:$Y$40,0)),"")</f>
        <v/>
      </c>
      <c r="B27" s="34" t="str">
        <f>IFERROR(INDEX(Vorhaben!$C$11:$C$40,MATCH(10,Vorhaben!$Y$11:$Y$40,0)),"")</f>
        <v/>
      </c>
      <c r="C27" s="33" t="str">
        <f>IFERROR(INDEX(Vorhaben!$H$11:$H$40,MATCH(10,Vorhaben!$Y$11:$Y$40,0)),"")</f>
        <v/>
      </c>
      <c r="D27" s="33" t="str">
        <f>IFERROR(IF(INDEX(Vorhaben!$I$11:$I$40,MATCH(10,Vorhaben!$Y$11:$Y$40,0))="","",RIGHT("0"&amp;MONTH(INDEX(Vorhaben!$I$11:$I$40,MATCH(10,Vorhaben!$Y$11:$Y$40,0))),2)&amp;"."&amp;YEAR(INDEX(Vorhaben!$I$11:$I$40,MATCH(10,Vorhaben!$Y$11:$Y$40,0)))&amp;" – "&amp;IF(INDEX(Vorhaben!$J$11:$J$40,MATCH(10,Vorhaben!$Y$11:$Y$40,0))="","offen",RIGHT("0"&amp;MONTH(INDEX(Vorhaben!$J$11:$J$40,MATCH(10,Vorhaben!$Y$11:$Y$40,0))),2)&amp;"."&amp;YEAR(INDEX(Vorhaben!$J$11:$J$40,MATCH(10,Vorhaben!$Y$11:$Y$40,0))))),"")</f>
        <v/>
      </c>
      <c r="E27" s="35" t="str">
        <f>IFERROR(INDEX(Vorhaben!$M$11:$M$40,MATCH(10,Vorhaben!$Y$11:$Y$40,0)),"")</f>
        <v/>
      </c>
      <c r="F27" s="33" t="str">
        <f>IFERROR(INDEX(Vorhaben!$E$11:$E$40,MATCH(10,Vorhaben!$Y$11:$Y$40,0)),"")</f>
        <v/>
      </c>
      <c r="G27" s="33" t="str">
        <f>IFERROR(INDEX(Vorhaben!$O$11:$O$40,MATCH(10,Vorhaben!$Y$11:$Y$40,0)),"")</f>
        <v/>
      </c>
      <c r="H27" s="33" t="str">
        <f>IFERROR(INDEX(Vorhaben!$U$11:$U$40,MATCH(10,Vorhaben!$Y$11:$Y$40,0)),"")</f>
        <v/>
      </c>
    </row>
    <row r="28" spans="1:8" ht="45.75" customHeight="1" x14ac:dyDescent="0.3">
      <c r="A28" s="33" t="str">
        <f>IFERROR(INDEX(Vorhaben!$B$11:$B$40,MATCH(11,Vorhaben!$Y$11:$Y$40,0)),"")</f>
        <v/>
      </c>
      <c r="B28" s="34" t="str">
        <f>IFERROR(INDEX(Vorhaben!$C$11:$C$40,MATCH(11,Vorhaben!$Y$11:$Y$40,0)),"")</f>
        <v/>
      </c>
      <c r="C28" s="33" t="str">
        <f>IFERROR(INDEX(Vorhaben!$H$11:$H$40,MATCH(11,Vorhaben!$Y$11:$Y$40,0)),"")</f>
        <v/>
      </c>
      <c r="D28" s="33" t="str">
        <f>IFERROR(IF(INDEX(Vorhaben!$I$11:$I$40,MATCH(11,Vorhaben!$Y$11:$Y$40,0))="","",RIGHT("0"&amp;MONTH(INDEX(Vorhaben!$I$11:$I$40,MATCH(11,Vorhaben!$Y$11:$Y$40,0))),2)&amp;"."&amp;YEAR(INDEX(Vorhaben!$I$11:$I$40,MATCH(11,Vorhaben!$Y$11:$Y$40,0)))&amp;" – "&amp;IF(INDEX(Vorhaben!$J$11:$J$40,MATCH(11,Vorhaben!$Y$11:$Y$40,0))="","offen",RIGHT("0"&amp;MONTH(INDEX(Vorhaben!$J$11:$J$40,MATCH(11,Vorhaben!$Y$11:$Y$40,0))),2)&amp;"."&amp;YEAR(INDEX(Vorhaben!$J$11:$J$40,MATCH(11,Vorhaben!$Y$11:$Y$40,0))))),"")</f>
        <v/>
      </c>
      <c r="E28" s="35" t="str">
        <f>IFERROR(INDEX(Vorhaben!$M$11:$M$40,MATCH(11,Vorhaben!$Y$11:$Y$40,0)),"")</f>
        <v/>
      </c>
      <c r="F28" s="33" t="str">
        <f>IFERROR(INDEX(Vorhaben!$E$11:$E$40,MATCH(11,Vorhaben!$Y$11:$Y$40,0)),"")</f>
        <v/>
      </c>
      <c r="G28" s="33" t="str">
        <f>IFERROR(INDEX(Vorhaben!$O$11:$O$40,MATCH(11,Vorhaben!$Y$11:$Y$40,0)),"")</f>
        <v/>
      </c>
      <c r="H28" s="33" t="str">
        <f>IFERROR(INDEX(Vorhaben!$U$11:$U$40,MATCH(11,Vorhaben!$Y$11:$Y$40,0)),"")</f>
        <v/>
      </c>
    </row>
    <row r="29" spans="1:8" ht="45.75" customHeight="1" x14ac:dyDescent="0.3">
      <c r="A29" s="33" t="str">
        <f>IFERROR(INDEX(Vorhaben!$B$11:$B$40,MATCH(12,Vorhaben!$Y$11:$Y$40,0)),"")</f>
        <v/>
      </c>
      <c r="B29" s="34" t="str">
        <f>IFERROR(INDEX(Vorhaben!$C$11:$C$40,MATCH(12,Vorhaben!$Y$11:$Y$40,0)),"")</f>
        <v/>
      </c>
      <c r="C29" s="33" t="str">
        <f>IFERROR(INDEX(Vorhaben!$H$11:$H$40,MATCH(12,Vorhaben!$Y$11:$Y$40,0)),"")</f>
        <v/>
      </c>
      <c r="D29" s="33" t="str">
        <f>IFERROR(IF(INDEX(Vorhaben!$I$11:$I$40,MATCH(12,Vorhaben!$Y$11:$Y$40,0))="","",RIGHT("0"&amp;MONTH(INDEX(Vorhaben!$I$11:$I$40,MATCH(12,Vorhaben!$Y$11:$Y$40,0))),2)&amp;"."&amp;YEAR(INDEX(Vorhaben!$I$11:$I$40,MATCH(12,Vorhaben!$Y$11:$Y$40,0)))&amp;" – "&amp;IF(INDEX(Vorhaben!$J$11:$J$40,MATCH(12,Vorhaben!$Y$11:$Y$40,0))="","offen",RIGHT("0"&amp;MONTH(INDEX(Vorhaben!$J$11:$J$40,MATCH(12,Vorhaben!$Y$11:$Y$40,0))),2)&amp;"."&amp;YEAR(INDEX(Vorhaben!$J$11:$J$40,MATCH(12,Vorhaben!$Y$11:$Y$40,0))))),"")</f>
        <v/>
      </c>
      <c r="E29" s="35" t="str">
        <f>IFERROR(INDEX(Vorhaben!$M$11:$M$40,MATCH(12,Vorhaben!$Y$11:$Y$40,0)),"")</f>
        <v/>
      </c>
      <c r="F29" s="33" t="str">
        <f>IFERROR(INDEX(Vorhaben!$E$11:$E$40,MATCH(12,Vorhaben!$Y$11:$Y$40,0)),"")</f>
        <v/>
      </c>
      <c r="G29" s="33" t="str">
        <f>IFERROR(INDEX(Vorhaben!$O$11:$O$40,MATCH(12,Vorhaben!$Y$11:$Y$40,0)),"")</f>
        <v/>
      </c>
      <c r="H29" s="33" t="str">
        <f>IFERROR(INDEX(Vorhaben!$U$11:$U$40,MATCH(12,Vorhaben!$Y$11:$Y$40,0)),"")</f>
        <v/>
      </c>
    </row>
    <row r="30" spans="1:8" ht="45.75" customHeight="1" x14ac:dyDescent="0.3">
      <c r="A30" s="33" t="str">
        <f>IFERROR(INDEX(Vorhaben!$B$11:$B$40,MATCH(13,Vorhaben!$Y$11:$Y$40,0)),"")</f>
        <v/>
      </c>
      <c r="B30" s="34" t="str">
        <f>IFERROR(INDEX(Vorhaben!$C$11:$C$40,MATCH(13,Vorhaben!$Y$11:$Y$40,0)),"")</f>
        <v/>
      </c>
      <c r="C30" s="33" t="str">
        <f>IFERROR(INDEX(Vorhaben!$H$11:$H$40,MATCH(13,Vorhaben!$Y$11:$Y$40,0)),"")</f>
        <v/>
      </c>
      <c r="D30" s="33" t="str">
        <f>IFERROR(IF(INDEX(Vorhaben!$I$11:$I$40,MATCH(13,Vorhaben!$Y$11:$Y$40,0))="","",RIGHT("0"&amp;MONTH(INDEX(Vorhaben!$I$11:$I$40,MATCH(13,Vorhaben!$Y$11:$Y$40,0))),2)&amp;"."&amp;YEAR(INDEX(Vorhaben!$I$11:$I$40,MATCH(13,Vorhaben!$Y$11:$Y$40,0)))&amp;" – "&amp;IF(INDEX(Vorhaben!$J$11:$J$40,MATCH(13,Vorhaben!$Y$11:$Y$40,0))="","offen",RIGHT("0"&amp;MONTH(INDEX(Vorhaben!$J$11:$J$40,MATCH(13,Vorhaben!$Y$11:$Y$40,0))),2)&amp;"."&amp;YEAR(INDEX(Vorhaben!$J$11:$J$40,MATCH(13,Vorhaben!$Y$11:$Y$40,0))))),"")</f>
        <v/>
      </c>
      <c r="E30" s="35" t="str">
        <f>IFERROR(INDEX(Vorhaben!$M$11:$M$40,MATCH(13,Vorhaben!$Y$11:$Y$40,0)),"")</f>
        <v/>
      </c>
      <c r="F30" s="33" t="str">
        <f>IFERROR(INDEX(Vorhaben!$E$11:$E$40,MATCH(13,Vorhaben!$Y$11:$Y$40,0)),"")</f>
        <v/>
      </c>
      <c r="G30" s="33" t="str">
        <f>IFERROR(INDEX(Vorhaben!$O$11:$O$40,MATCH(13,Vorhaben!$Y$11:$Y$40,0)),"")</f>
        <v/>
      </c>
      <c r="H30" s="33" t="str">
        <f>IFERROR(INDEX(Vorhaben!$U$11:$U$40,MATCH(13,Vorhaben!$Y$11:$Y$40,0)),"")</f>
        <v/>
      </c>
    </row>
    <row r="31" spans="1:8" ht="45.75" customHeight="1" x14ac:dyDescent="0.3">
      <c r="A31" s="33" t="str">
        <f>IFERROR(INDEX(Vorhaben!$B$11:$B$40,MATCH(14,Vorhaben!$Y$11:$Y$40,0)),"")</f>
        <v/>
      </c>
      <c r="B31" s="34" t="str">
        <f>IFERROR(INDEX(Vorhaben!$C$11:$C$40,MATCH(14,Vorhaben!$Y$11:$Y$40,0)),"")</f>
        <v/>
      </c>
      <c r="C31" s="33" t="str">
        <f>IFERROR(INDEX(Vorhaben!$H$11:$H$40,MATCH(14,Vorhaben!$Y$11:$Y$40,0)),"")</f>
        <v/>
      </c>
      <c r="D31" s="33" t="str">
        <f>IFERROR(IF(INDEX(Vorhaben!$I$11:$I$40,MATCH(14,Vorhaben!$Y$11:$Y$40,0))="","",RIGHT("0"&amp;MONTH(INDEX(Vorhaben!$I$11:$I$40,MATCH(14,Vorhaben!$Y$11:$Y$40,0))),2)&amp;"."&amp;YEAR(INDEX(Vorhaben!$I$11:$I$40,MATCH(14,Vorhaben!$Y$11:$Y$40,0)))&amp;" – "&amp;IF(INDEX(Vorhaben!$J$11:$J$40,MATCH(14,Vorhaben!$Y$11:$Y$40,0))="","offen",RIGHT("0"&amp;MONTH(INDEX(Vorhaben!$J$11:$J$40,MATCH(14,Vorhaben!$Y$11:$Y$40,0))),2)&amp;"."&amp;YEAR(INDEX(Vorhaben!$J$11:$J$40,MATCH(14,Vorhaben!$Y$11:$Y$40,0))))),"")</f>
        <v/>
      </c>
      <c r="E31" s="35" t="str">
        <f>IFERROR(INDEX(Vorhaben!$M$11:$M$40,MATCH(14,Vorhaben!$Y$11:$Y$40,0)),"")</f>
        <v/>
      </c>
      <c r="F31" s="33" t="str">
        <f>IFERROR(INDEX(Vorhaben!$E$11:$E$40,MATCH(14,Vorhaben!$Y$11:$Y$40,0)),"")</f>
        <v/>
      </c>
      <c r="G31" s="33" t="str">
        <f>IFERROR(INDEX(Vorhaben!$O$11:$O$40,MATCH(14,Vorhaben!$Y$11:$Y$40,0)),"")</f>
        <v/>
      </c>
      <c r="H31" s="33" t="str">
        <f>IFERROR(INDEX(Vorhaben!$U$11:$U$40,MATCH(14,Vorhaben!$Y$11:$Y$40,0)),"")</f>
        <v/>
      </c>
    </row>
    <row r="32" spans="1:8" ht="45.75" customHeight="1" x14ac:dyDescent="0.3">
      <c r="A32" s="33" t="str">
        <f>IFERROR(INDEX(Vorhaben!$B$11:$B$40,MATCH(15,Vorhaben!$Y$11:$Y$40,0)),"")</f>
        <v/>
      </c>
      <c r="B32" s="34" t="str">
        <f>IFERROR(INDEX(Vorhaben!$C$11:$C$40,MATCH(15,Vorhaben!$Y$11:$Y$40,0)),"")</f>
        <v/>
      </c>
      <c r="C32" s="33" t="str">
        <f>IFERROR(INDEX(Vorhaben!$H$11:$H$40,MATCH(15,Vorhaben!$Y$11:$Y$40,0)),"")</f>
        <v/>
      </c>
      <c r="D32" s="33" t="str">
        <f>IFERROR(IF(INDEX(Vorhaben!$I$11:$I$40,MATCH(15,Vorhaben!$Y$11:$Y$40,0))="","",RIGHT("0"&amp;MONTH(INDEX(Vorhaben!$I$11:$I$40,MATCH(15,Vorhaben!$Y$11:$Y$40,0))),2)&amp;"."&amp;YEAR(INDEX(Vorhaben!$I$11:$I$40,MATCH(15,Vorhaben!$Y$11:$Y$40,0)))&amp;" – "&amp;IF(INDEX(Vorhaben!$J$11:$J$40,MATCH(15,Vorhaben!$Y$11:$Y$40,0))="","offen",RIGHT("0"&amp;MONTH(INDEX(Vorhaben!$J$11:$J$40,MATCH(15,Vorhaben!$Y$11:$Y$40,0))),2)&amp;"."&amp;YEAR(INDEX(Vorhaben!$J$11:$J$40,MATCH(15,Vorhaben!$Y$11:$Y$40,0))))),"")</f>
        <v/>
      </c>
      <c r="E32" s="35" t="str">
        <f>IFERROR(INDEX(Vorhaben!$M$11:$M$40,MATCH(15,Vorhaben!$Y$11:$Y$40,0)),"")</f>
        <v/>
      </c>
      <c r="F32" s="33" t="str">
        <f>IFERROR(INDEX(Vorhaben!$E$11:$E$40,MATCH(15,Vorhaben!$Y$11:$Y$40,0)),"")</f>
        <v/>
      </c>
      <c r="G32" s="33" t="str">
        <f>IFERROR(INDEX(Vorhaben!$O$11:$O$40,MATCH(15,Vorhaben!$Y$11:$Y$40,0)),"")</f>
        <v/>
      </c>
      <c r="H32" s="33" t="str">
        <f>IFERROR(INDEX(Vorhaben!$U$11:$U$40,MATCH(15,Vorhaben!$Y$11:$Y$40,0)),"")</f>
        <v/>
      </c>
    </row>
    <row r="33" spans="1:8" ht="45.75" customHeight="1" x14ac:dyDescent="0.3">
      <c r="A33" s="33" t="str">
        <f>IFERROR(INDEX(Vorhaben!$B$11:$B$40,MATCH(16,Vorhaben!$Y$11:$Y$40,0)),"")</f>
        <v/>
      </c>
      <c r="B33" s="34" t="str">
        <f>IFERROR(INDEX(Vorhaben!$C$11:$C$40,MATCH(16,Vorhaben!$Y$11:$Y$40,0)),"")</f>
        <v/>
      </c>
      <c r="C33" s="33" t="str">
        <f>IFERROR(INDEX(Vorhaben!$H$11:$H$40,MATCH(16,Vorhaben!$Y$11:$Y$40,0)),"")</f>
        <v/>
      </c>
      <c r="D33" s="33" t="str">
        <f>IFERROR(IF(INDEX(Vorhaben!$I$11:$I$40,MATCH(16,Vorhaben!$Y$11:$Y$40,0))="","",RIGHT("0"&amp;MONTH(INDEX(Vorhaben!$I$11:$I$40,MATCH(16,Vorhaben!$Y$11:$Y$40,0))),2)&amp;"."&amp;YEAR(INDEX(Vorhaben!$I$11:$I$40,MATCH(16,Vorhaben!$Y$11:$Y$40,0)))&amp;" – "&amp;IF(INDEX(Vorhaben!$J$11:$J$40,MATCH(16,Vorhaben!$Y$11:$Y$40,0))="","offen",RIGHT("0"&amp;MONTH(INDEX(Vorhaben!$J$11:$J$40,MATCH(16,Vorhaben!$Y$11:$Y$40,0))),2)&amp;"."&amp;YEAR(INDEX(Vorhaben!$J$11:$J$40,MATCH(16,Vorhaben!$Y$11:$Y$40,0))))),"")</f>
        <v/>
      </c>
      <c r="E33" s="35" t="str">
        <f>IFERROR(INDEX(Vorhaben!$M$11:$M$40,MATCH(16,Vorhaben!$Y$11:$Y$40,0)),"")</f>
        <v/>
      </c>
      <c r="F33" s="33" t="str">
        <f>IFERROR(INDEX(Vorhaben!$E$11:$E$40,MATCH(16,Vorhaben!$Y$11:$Y$40,0)),"")</f>
        <v/>
      </c>
      <c r="G33" s="33" t="str">
        <f>IFERROR(INDEX(Vorhaben!$O$11:$O$40,MATCH(16,Vorhaben!$Y$11:$Y$40,0)),"")</f>
        <v/>
      </c>
      <c r="H33" s="33" t="str">
        <f>IFERROR(INDEX(Vorhaben!$U$11:$U$40,MATCH(16,Vorhaben!$Y$11:$Y$40,0)),"")</f>
        <v/>
      </c>
    </row>
    <row r="34" spans="1:8" ht="45.75" customHeight="1" x14ac:dyDescent="0.3">
      <c r="A34" s="33" t="str">
        <f>IFERROR(INDEX(Vorhaben!$B$11:$B$40,MATCH(17,Vorhaben!$Y$11:$Y$40,0)),"")</f>
        <v/>
      </c>
      <c r="B34" s="34" t="str">
        <f>IFERROR(INDEX(Vorhaben!$C$11:$C$40,MATCH(17,Vorhaben!$Y$11:$Y$40,0)),"")</f>
        <v/>
      </c>
      <c r="C34" s="33" t="str">
        <f>IFERROR(INDEX(Vorhaben!$H$11:$H$40,MATCH(17,Vorhaben!$Y$11:$Y$40,0)),"")</f>
        <v/>
      </c>
      <c r="D34" s="33" t="str">
        <f>IFERROR(IF(INDEX(Vorhaben!$I$11:$I$40,MATCH(17,Vorhaben!$Y$11:$Y$40,0))="","",RIGHT("0"&amp;MONTH(INDEX(Vorhaben!$I$11:$I$40,MATCH(17,Vorhaben!$Y$11:$Y$40,0))),2)&amp;"."&amp;YEAR(INDEX(Vorhaben!$I$11:$I$40,MATCH(17,Vorhaben!$Y$11:$Y$40,0)))&amp;" – "&amp;IF(INDEX(Vorhaben!$J$11:$J$40,MATCH(17,Vorhaben!$Y$11:$Y$40,0))="","offen",RIGHT("0"&amp;MONTH(INDEX(Vorhaben!$J$11:$J$40,MATCH(17,Vorhaben!$Y$11:$Y$40,0))),2)&amp;"."&amp;YEAR(INDEX(Vorhaben!$J$11:$J$40,MATCH(17,Vorhaben!$Y$11:$Y$40,0))))),"")</f>
        <v/>
      </c>
      <c r="E34" s="35" t="str">
        <f>IFERROR(INDEX(Vorhaben!$M$11:$M$40,MATCH(17,Vorhaben!$Y$11:$Y$40,0)),"")</f>
        <v/>
      </c>
      <c r="F34" s="33" t="str">
        <f>IFERROR(INDEX(Vorhaben!$E$11:$E$40,MATCH(17,Vorhaben!$Y$11:$Y$40,0)),"")</f>
        <v/>
      </c>
      <c r="G34" s="33" t="str">
        <f>IFERROR(INDEX(Vorhaben!$O$11:$O$40,MATCH(17,Vorhaben!$Y$11:$Y$40,0)),"")</f>
        <v/>
      </c>
      <c r="H34" s="33" t="str">
        <f>IFERROR(INDEX(Vorhaben!$U$11:$U$40,MATCH(17,Vorhaben!$Y$11:$Y$40,0)),"")</f>
        <v/>
      </c>
    </row>
    <row r="35" spans="1:8" ht="45.75" customHeight="1" x14ac:dyDescent="0.3">
      <c r="A35" s="33" t="str">
        <f>IFERROR(INDEX(Vorhaben!$B$11:$B$40,MATCH(18,Vorhaben!$Y$11:$Y$40,0)),"")</f>
        <v/>
      </c>
      <c r="B35" s="34" t="str">
        <f>IFERROR(INDEX(Vorhaben!$C$11:$C$40,MATCH(18,Vorhaben!$Y$11:$Y$40,0)),"")</f>
        <v/>
      </c>
      <c r="C35" s="33" t="str">
        <f>IFERROR(INDEX(Vorhaben!$H$11:$H$40,MATCH(18,Vorhaben!$Y$11:$Y$40,0)),"")</f>
        <v/>
      </c>
      <c r="D35" s="33" t="str">
        <f>IFERROR(IF(INDEX(Vorhaben!$I$11:$I$40,MATCH(18,Vorhaben!$Y$11:$Y$40,0))="","",RIGHT("0"&amp;MONTH(INDEX(Vorhaben!$I$11:$I$40,MATCH(18,Vorhaben!$Y$11:$Y$40,0))),2)&amp;"."&amp;YEAR(INDEX(Vorhaben!$I$11:$I$40,MATCH(18,Vorhaben!$Y$11:$Y$40,0)))&amp;" – "&amp;IF(INDEX(Vorhaben!$J$11:$J$40,MATCH(18,Vorhaben!$Y$11:$Y$40,0))="","offen",RIGHT("0"&amp;MONTH(INDEX(Vorhaben!$J$11:$J$40,MATCH(18,Vorhaben!$Y$11:$Y$40,0))),2)&amp;"."&amp;YEAR(INDEX(Vorhaben!$J$11:$J$40,MATCH(18,Vorhaben!$Y$11:$Y$40,0))))),"")</f>
        <v/>
      </c>
      <c r="E35" s="35" t="str">
        <f>IFERROR(INDEX(Vorhaben!$M$11:$M$40,MATCH(18,Vorhaben!$Y$11:$Y$40,0)),"")</f>
        <v/>
      </c>
      <c r="F35" s="33" t="str">
        <f>IFERROR(INDEX(Vorhaben!$E$11:$E$40,MATCH(18,Vorhaben!$Y$11:$Y$40,0)),"")</f>
        <v/>
      </c>
      <c r="G35" s="33" t="str">
        <f>IFERROR(INDEX(Vorhaben!$O$11:$O$40,MATCH(18,Vorhaben!$Y$11:$Y$40,0)),"")</f>
        <v/>
      </c>
      <c r="H35" s="33" t="str">
        <f>IFERROR(INDEX(Vorhaben!$U$11:$U$40,MATCH(18,Vorhaben!$Y$11:$Y$40,0)),"")</f>
        <v/>
      </c>
    </row>
    <row r="36" spans="1:8" ht="45.75" customHeight="1" x14ac:dyDescent="0.3">
      <c r="A36" s="33" t="str">
        <f>IFERROR(INDEX(Vorhaben!$B$11:$B$40,MATCH(19,Vorhaben!$Y$11:$Y$40,0)),"")</f>
        <v/>
      </c>
      <c r="B36" s="34" t="str">
        <f>IFERROR(INDEX(Vorhaben!$C$11:$C$40,MATCH(19,Vorhaben!$Y$11:$Y$40,0)),"")</f>
        <v/>
      </c>
      <c r="C36" s="33" t="str">
        <f>IFERROR(INDEX(Vorhaben!$H$11:$H$40,MATCH(19,Vorhaben!$Y$11:$Y$40,0)),"")</f>
        <v/>
      </c>
      <c r="D36" s="33" t="str">
        <f>IFERROR(IF(INDEX(Vorhaben!$I$11:$I$40,MATCH(19,Vorhaben!$Y$11:$Y$40,0))="","",RIGHT("0"&amp;MONTH(INDEX(Vorhaben!$I$11:$I$40,MATCH(19,Vorhaben!$Y$11:$Y$40,0))),2)&amp;"."&amp;YEAR(INDEX(Vorhaben!$I$11:$I$40,MATCH(19,Vorhaben!$Y$11:$Y$40,0)))&amp;" – "&amp;IF(INDEX(Vorhaben!$J$11:$J$40,MATCH(19,Vorhaben!$Y$11:$Y$40,0))="","offen",RIGHT("0"&amp;MONTH(INDEX(Vorhaben!$J$11:$J$40,MATCH(19,Vorhaben!$Y$11:$Y$40,0))),2)&amp;"."&amp;YEAR(INDEX(Vorhaben!$J$11:$J$40,MATCH(19,Vorhaben!$Y$11:$Y$40,0))))),"")</f>
        <v/>
      </c>
      <c r="E36" s="35" t="str">
        <f>IFERROR(INDEX(Vorhaben!$M$11:$M$40,MATCH(19,Vorhaben!$Y$11:$Y$40,0)),"")</f>
        <v/>
      </c>
      <c r="F36" s="33" t="str">
        <f>IFERROR(INDEX(Vorhaben!$E$11:$E$40,MATCH(19,Vorhaben!$Y$11:$Y$40,0)),"")</f>
        <v/>
      </c>
      <c r="G36" s="33" t="str">
        <f>IFERROR(INDEX(Vorhaben!$O$11:$O$40,MATCH(19,Vorhaben!$Y$11:$Y$40,0)),"")</f>
        <v/>
      </c>
      <c r="H36" s="33" t="str">
        <f>IFERROR(INDEX(Vorhaben!$U$11:$U$40,MATCH(19,Vorhaben!$Y$11:$Y$40,0)),"")</f>
        <v/>
      </c>
    </row>
    <row r="37" spans="1:8" ht="45.75" customHeight="1" x14ac:dyDescent="0.3">
      <c r="A37" s="33" t="str">
        <f>IFERROR(INDEX(Vorhaben!$B$11:$B$40,MATCH(20,Vorhaben!$Y$11:$Y$40,0)),"")</f>
        <v/>
      </c>
      <c r="B37" s="34" t="str">
        <f>IFERROR(INDEX(Vorhaben!$C$11:$C$40,MATCH(20,Vorhaben!$Y$11:$Y$40,0)),"")</f>
        <v/>
      </c>
      <c r="C37" s="33" t="str">
        <f>IFERROR(INDEX(Vorhaben!$H$11:$H$40,MATCH(20,Vorhaben!$Y$11:$Y$40,0)),"")</f>
        <v/>
      </c>
      <c r="D37" s="33" t="str">
        <f>IFERROR(IF(INDEX(Vorhaben!$I$11:$I$40,MATCH(20,Vorhaben!$Y$11:$Y$40,0))="","",RIGHT("0"&amp;MONTH(INDEX(Vorhaben!$I$11:$I$40,MATCH(20,Vorhaben!$Y$11:$Y$40,0))),2)&amp;"."&amp;YEAR(INDEX(Vorhaben!$I$11:$I$40,MATCH(20,Vorhaben!$Y$11:$Y$40,0)))&amp;" – "&amp;IF(INDEX(Vorhaben!$J$11:$J$40,MATCH(20,Vorhaben!$Y$11:$Y$40,0))="","offen",RIGHT("0"&amp;MONTH(INDEX(Vorhaben!$J$11:$J$40,MATCH(20,Vorhaben!$Y$11:$Y$40,0))),2)&amp;"."&amp;YEAR(INDEX(Vorhaben!$J$11:$J$40,MATCH(20,Vorhaben!$Y$11:$Y$40,0))))),"")</f>
        <v/>
      </c>
      <c r="E37" s="35" t="str">
        <f>IFERROR(INDEX(Vorhaben!$M$11:$M$40,MATCH(20,Vorhaben!$Y$11:$Y$40,0)),"")</f>
        <v/>
      </c>
      <c r="F37" s="33" t="str">
        <f>IFERROR(INDEX(Vorhaben!$E$11:$E$40,MATCH(20,Vorhaben!$Y$11:$Y$40,0)),"")</f>
        <v/>
      </c>
      <c r="G37" s="33" t="str">
        <f>IFERROR(INDEX(Vorhaben!$O$11:$O$40,MATCH(20,Vorhaben!$Y$11:$Y$40,0)),"")</f>
        <v/>
      </c>
      <c r="H37" s="33" t="str">
        <f>IFERROR(INDEX(Vorhaben!$U$11:$U$40,MATCH(20,Vorhaben!$Y$11:$Y$40,0)),"")</f>
        <v/>
      </c>
    </row>
    <row r="38" spans="1:8" ht="45.75" customHeight="1" x14ac:dyDescent="0.3">
      <c r="A38" s="33" t="str">
        <f>IFERROR(INDEX(Vorhaben!$B$11:$B$40,MATCH(21,Vorhaben!$Y$11:$Y$40,0)),"")</f>
        <v/>
      </c>
      <c r="B38" s="34" t="str">
        <f>IFERROR(INDEX(Vorhaben!$C$11:$C$40,MATCH(21,Vorhaben!$Y$11:$Y$40,0)),"")</f>
        <v/>
      </c>
      <c r="C38" s="33" t="str">
        <f>IFERROR(INDEX(Vorhaben!$H$11:$H$40,MATCH(21,Vorhaben!$Y$11:$Y$40,0)),"")</f>
        <v/>
      </c>
      <c r="D38" s="33" t="str">
        <f>IFERROR(IF(INDEX(Vorhaben!$I$11:$I$40,MATCH(21,Vorhaben!$Y$11:$Y$40,0))="","",RIGHT("0"&amp;MONTH(INDEX(Vorhaben!$I$11:$I$40,MATCH(21,Vorhaben!$Y$11:$Y$40,0))),2)&amp;"."&amp;YEAR(INDEX(Vorhaben!$I$11:$I$40,MATCH(21,Vorhaben!$Y$11:$Y$40,0)))&amp;" – "&amp;IF(INDEX(Vorhaben!$J$11:$J$40,MATCH(21,Vorhaben!$Y$11:$Y$40,0))="","offen",RIGHT("0"&amp;MONTH(INDEX(Vorhaben!$J$11:$J$40,MATCH(21,Vorhaben!$Y$11:$Y$40,0))),2)&amp;"."&amp;YEAR(INDEX(Vorhaben!$J$11:$J$40,MATCH(21,Vorhaben!$Y$11:$Y$40,0))))),"")</f>
        <v/>
      </c>
      <c r="E38" s="35" t="str">
        <f>IFERROR(INDEX(Vorhaben!$M$11:$M$40,MATCH(21,Vorhaben!$Y$11:$Y$40,0)),"")</f>
        <v/>
      </c>
      <c r="F38" s="33" t="str">
        <f>IFERROR(INDEX(Vorhaben!$E$11:$E$40,MATCH(21,Vorhaben!$Y$11:$Y$40,0)),"")</f>
        <v/>
      </c>
      <c r="G38" s="33" t="str">
        <f>IFERROR(INDEX(Vorhaben!$O$11:$O$40,MATCH(21,Vorhaben!$Y$11:$Y$40,0)),"")</f>
        <v/>
      </c>
      <c r="H38" s="33" t="str">
        <f>IFERROR(INDEX(Vorhaben!$U$11:$U$40,MATCH(21,Vorhaben!$Y$11:$Y$40,0)),"")</f>
        <v/>
      </c>
    </row>
    <row r="39" spans="1:8" ht="45.75" customHeight="1" x14ac:dyDescent="0.3">
      <c r="A39" s="33" t="str">
        <f>IFERROR(INDEX(Vorhaben!$B$11:$B$40,MATCH(22,Vorhaben!$Y$11:$Y$40,0)),"")</f>
        <v/>
      </c>
      <c r="B39" s="34" t="str">
        <f>IFERROR(INDEX(Vorhaben!$C$11:$C$40,MATCH(22,Vorhaben!$Y$11:$Y$40,0)),"")</f>
        <v/>
      </c>
      <c r="C39" s="33" t="str">
        <f>IFERROR(INDEX(Vorhaben!$H$11:$H$40,MATCH(22,Vorhaben!$Y$11:$Y$40,0)),"")</f>
        <v/>
      </c>
      <c r="D39" s="33" t="str">
        <f>IFERROR(IF(INDEX(Vorhaben!$I$11:$I$40,MATCH(22,Vorhaben!$Y$11:$Y$40,0))="","",RIGHT("0"&amp;MONTH(INDEX(Vorhaben!$I$11:$I$40,MATCH(22,Vorhaben!$Y$11:$Y$40,0))),2)&amp;"."&amp;YEAR(INDEX(Vorhaben!$I$11:$I$40,MATCH(22,Vorhaben!$Y$11:$Y$40,0)))&amp;" – "&amp;IF(INDEX(Vorhaben!$J$11:$J$40,MATCH(22,Vorhaben!$Y$11:$Y$40,0))="","offen",RIGHT("0"&amp;MONTH(INDEX(Vorhaben!$J$11:$J$40,MATCH(22,Vorhaben!$Y$11:$Y$40,0))),2)&amp;"."&amp;YEAR(INDEX(Vorhaben!$J$11:$J$40,MATCH(22,Vorhaben!$Y$11:$Y$40,0))))),"")</f>
        <v/>
      </c>
      <c r="E39" s="35" t="str">
        <f>IFERROR(INDEX(Vorhaben!$M$11:$M$40,MATCH(22,Vorhaben!$Y$11:$Y$40,0)),"")</f>
        <v/>
      </c>
      <c r="F39" s="33" t="str">
        <f>IFERROR(INDEX(Vorhaben!$E$11:$E$40,MATCH(22,Vorhaben!$Y$11:$Y$40,0)),"")</f>
        <v/>
      </c>
      <c r="G39" s="33" t="str">
        <f>IFERROR(INDEX(Vorhaben!$O$11:$O$40,MATCH(22,Vorhaben!$Y$11:$Y$40,0)),"")</f>
        <v/>
      </c>
      <c r="H39" s="33" t="str">
        <f>IFERROR(INDEX(Vorhaben!$U$11:$U$40,MATCH(22,Vorhaben!$Y$11:$Y$40,0)),"")</f>
        <v/>
      </c>
    </row>
    <row r="40" spans="1:8" ht="45.75" customHeight="1" x14ac:dyDescent="0.3">
      <c r="A40" s="33" t="str">
        <f>IFERROR(INDEX(Vorhaben!$B$11:$B$40,MATCH(23,Vorhaben!$Y$11:$Y$40,0)),"")</f>
        <v/>
      </c>
      <c r="B40" s="34" t="str">
        <f>IFERROR(INDEX(Vorhaben!$C$11:$C$40,MATCH(23,Vorhaben!$Y$11:$Y$40,0)),"")</f>
        <v/>
      </c>
      <c r="C40" s="33" t="str">
        <f>IFERROR(INDEX(Vorhaben!$H$11:$H$40,MATCH(23,Vorhaben!$Y$11:$Y$40,0)),"")</f>
        <v/>
      </c>
      <c r="D40" s="33" t="str">
        <f>IFERROR(IF(INDEX(Vorhaben!$I$11:$I$40,MATCH(23,Vorhaben!$Y$11:$Y$40,0))="","",RIGHT("0"&amp;MONTH(INDEX(Vorhaben!$I$11:$I$40,MATCH(23,Vorhaben!$Y$11:$Y$40,0))),2)&amp;"."&amp;YEAR(INDEX(Vorhaben!$I$11:$I$40,MATCH(23,Vorhaben!$Y$11:$Y$40,0)))&amp;" – "&amp;IF(INDEX(Vorhaben!$J$11:$J$40,MATCH(23,Vorhaben!$Y$11:$Y$40,0))="","offen",RIGHT("0"&amp;MONTH(INDEX(Vorhaben!$J$11:$J$40,MATCH(23,Vorhaben!$Y$11:$Y$40,0))),2)&amp;"."&amp;YEAR(INDEX(Vorhaben!$J$11:$J$40,MATCH(23,Vorhaben!$Y$11:$Y$40,0))))),"")</f>
        <v/>
      </c>
      <c r="E40" s="35" t="str">
        <f>IFERROR(INDEX(Vorhaben!$M$11:$M$40,MATCH(23,Vorhaben!$Y$11:$Y$40,0)),"")</f>
        <v/>
      </c>
      <c r="F40" s="33" t="str">
        <f>IFERROR(INDEX(Vorhaben!$E$11:$E$40,MATCH(23,Vorhaben!$Y$11:$Y$40,0)),"")</f>
        <v/>
      </c>
      <c r="G40" s="33" t="str">
        <f>IFERROR(INDEX(Vorhaben!$O$11:$O$40,MATCH(23,Vorhaben!$Y$11:$Y$40,0)),"")</f>
        <v/>
      </c>
      <c r="H40" s="33" t="str">
        <f>IFERROR(INDEX(Vorhaben!$U$11:$U$40,MATCH(23,Vorhaben!$Y$11:$Y$40,0)),"")</f>
        <v/>
      </c>
    </row>
    <row r="41" spans="1:8" ht="45.75" customHeight="1" x14ac:dyDescent="0.3">
      <c r="A41" s="33" t="str">
        <f>IFERROR(INDEX(Vorhaben!$B$11:$B$40,MATCH(24,Vorhaben!$Y$11:$Y$40,0)),"")</f>
        <v/>
      </c>
      <c r="B41" s="34" t="str">
        <f>IFERROR(INDEX(Vorhaben!$C$11:$C$40,MATCH(24,Vorhaben!$Y$11:$Y$40,0)),"")</f>
        <v/>
      </c>
      <c r="C41" s="33" t="str">
        <f>IFERROR(INDEX(Vorhaben!$H$11:$H$40,MATCH(24,Vorhaben!$Y$11:$Y$40,0)),"")</f>
        <v/>
      </c>
      <c r="D41" s="33" t="str">
        <f>IFERROR(IF(INDEX(Vorhaben!$I$11:$I$40,MATCH(24,Vorhaben!$Y$11:$Y$40,0))="","",RIGHT("0"&amp;MONTH(INDEX(Vorhaben!$I$11:$I$40,MATCH(24,Vorhaben!$Y$11:$Y$40,0))),2)&amp;"."&amp;YEAR(INDEX(Vorhaben!$I$11:$I$40,MATCH(24,Vorhaben!$Y$11:$Y$40,0)))&amp;" – "&amp;IF(INDEX(Vorhaben!$J$11:$J$40,MATCH(24,Vorhaben!$Y$11:$Y$40,0))="","offen",RIGHT("0"&amp;MONTH(INDEX(Vorhaben!$J$11:$J$40,MATCH(24,Vorhaben!$Y$11:$Y$40,0))),2)&amp;"."&amp;YEAR(INDEX(Vorhaben!$J$11:$J$40,MATCH(24,Vorhaben!$Y$11:$Y$40,0))))),"")</f>
        <v/>
      </c>
      <c r="E41" s="35" t="str">
        <f>IFERROR(INDEX(Vorhaben!$M$11:$M$40,MATCH(24,Vorhaben!$Y$11:$Y$40,0)),"")</f>
        <v/>
      </c>
      <c r="F41" s="33" t="str">
        <f>IFERROR(INDEX(Vorhaben!$E$11:$E$40,MATCH(24,Vorhaben!$Y$11:$Y$40,0)),"")</f>
        <v/>
      </c>
      <c r="G41" s="33" t="str">
        <f>IFERROR(INDEX(Vorhaben!$O$11:$O$40,MATCH(24,Vorhaben!$Y$11:$Y$40,0)),"")</f>
        <v/>
      </c>
      <c r="H41" s="33" t="str">
        <f>IFERROR(INDEX(Vorhaben!$U$11:$U$40,MATCH(24,Vorhaben!$Y$11:$Y$40,0)),"")</f>
        <v/>
      </c>
    </row>
    <row r="42" spans="1:8" ht="45.75" customHeight="1" x14ac:dyDescent="0.3">
      <c r="A42" s="33" t="str">
        <f>IFERROR(INDEX(Vorhaben!$B$11:$B$40,MATCH(25,Vorhaben!$Y$11:$Y$40,0)),"")</f>
        <v/>
      </c>
      <c r="B42" s="34" t="str">
        <f>IFERROR(INDEX(Vorhaben!$C$11:$C$40,MATCH(25,Vorhaben!$Y$11:$Y$40,0)),"")</f>
        <v/>
      </c>
      <c r="C42" s="33" t="str">
        <f>IFERROR(INDEX(Vorhaben!$H$11:$H$40,MATCH(25,Vorhaben!$Y$11:$Y$40,0)),"")</f>
        <v/>
      </c>
      <c r="D42" s="33" t="str">
        <f>IFERROR(IF(INDEX(Vorhaben!$I$11:$I$40,MATCH(25,Vorhaben!$Y$11:$Y$40,0))="","",RIGHT("0"&amp;MONTH(INDEX(Vorhaben!$I$11:$I$40,MATCH(25,Vorhaben!$Y$11:$Y$40,0))),2)&amp;"."&amp;YEAR(INDEX(Vorhaben!$I$11:$I$40,MATCH(25,Vorhaben!$Y$11:$Y$40,0)))&amp;" – "&amp;IF(INDEX(Vorhaben!$J$11:$J$40,MATCH(25,Vorhaben!$Y$11:$Y$40,0))="","offen",RIGHT("0"&amp;MONTH(INDEX(Vorhaben!$J$11:$J$40,MATCH(25,Vorhaben!$Y$11:$Y$40,0))),2)&amp;"."&amp;YEAR(INDEX(Vorhaben!$J$11:$J$40,MATCH(25,Vorhaben!$Y$11:$Y$40,0))))),"")</f>
        <v/>
      </c>
      <c r="E42" s="35" t="str">
        <f>IFERROR(INDEX(Vorhaben!$M$11:$M$40,MATCH(25,Vorhaben!$Y$11:$Y$40,0)),"")</f>
        <v/>
      </c>
      <c r="F42" s="33" t="str">
        <f>IFERROR(INDEX(Vorhaben!$E$11:$E$40,MATCH(25,Vorhaben!$Y$11:$Y$40,0)),"")</f>
        <v/>
      </c>
      <c r="G42" s="33" t="str">
        <f>IFERROR(INDEX(Vorhaben!$O$11:$O$40,MATCH(25,Vorhaben!$Y$11:$Y$40,0)),"")</f>
        <v/>
      </c>
      <c r="H42" s="33" t="str">
        <f>IFERROR(INDEX(Vorhaben!$U$11:$U$40,MATCH(25,Vorhaben!$Y$11:$Y$40,0)),"")</f>
        <v/>
      </c>
    </row>
    <row r="43" spans="1:8" ht="45.75" customHeight="1" x14ac:dyDescent="0.3">
      <c r="A43" s="33" t="str">
        <f>IFERROR(INDEX(Vorhaben!$B$11:$B$40,MATCH(26,Vorhaben!$Y$11:$Y$40,0)),"")</f>
        <v/>
      </c>
      <c r="B43" s="34" t="str">
        <f>IFERROR(INDEX(Vorhaben!$C$11:$C$40,MATCH(26,Vorhaben!$Y$11:$Y$40,0)),"")</f>
        <v/>
      </c>
      <c r="C43" s="33" t="str">
        <f>IFERROR(INDEX(Vorhaben!$H$11:$H$40,MATCH(26,Vorhaben!$Y$11:$Y$40,0)),"")</f>
        <v/>
      </c>
      <c r="D43" s="33" t="str">
        <f>IFERROR(IF(INDEX(Vorhaben!$I$11:$I$40,MATCH(26,Vorhaben!$Y$11:$Y$40,0))="","",RIGHT("0"&amp;MONTH(INDEX(Vorhaben!$I$11:$I$40,MATCH(26,Vorhaben!$Y$11:$Y$40,0))),2)&amp;"."&amp;YEAR(INDEX(Vorhaben!$I$11:$I$40,MATCH(26,Vorhaben!$Y$11:$Y$40,0)))&amp;" – "&amp;IF(INDEX(Vorhaben!$J$11:$J$40,MATCH(26,Vorhaben!$Y$11:$Y$40,0))="","offen",RIGHT("0"&amp;MONTH(INDEX(Vorhaben!$J$11:$J$40,MATCH(26,Vorhaben!$Y$11:$Y$40,0))),2)&amp;"."&amp;YEAR(INDEX(Vorhaben!$J$11:$J$40,MATCH(26,Vorhaben!$Y$11:$Y$40,0))))),"")</f>
        <v/>
      </c>
      <c r="E43" s="35" t="str">
        <f>IFERROR(INDEX(Vorhaben!$M$11:$M$40,MATCH(26,Vorhaben!$Y$11:$Y$40,0)),"")</f>
        <v/>
      </c>
      <c r="F43" s="33" t="str">
        <f>IFERROR(INDEX(Vorhaben!$E$11:$E$40,MATCH(26,Vorhaben!$Y$11:$Y$40,0)),"")</f>
        <v/>
      </c>
      <c r="G43" s="33" t="str">
        <f>IFERROR(INDEX(Vorhaben!$O$11:$O$40,MATCH(26,Vorhaben!$Y$11:$Y$40,0)),"")</f>
        <v/>
      </c>
      <c r="H43" s="33" t="str">
        <f>IFERROR(INDEX(Vorhaben!$U$11:$U$40,MATCH(26,Vorhaben!$Y$11:$Y$40,0)),"")</f>
        <v/>
      </c>
    </row>
    <row r="44" spans="1:8" ht="45.75" customHeight="1" x14ac:dyDescent="0.3">
      <c r="A44" s="33" t="str">
        <f>IFERROR(INDEX(Vorhaben!$B$11:$B$40,MATCH(27,Vorhaben!$Y$11:$Y$40,0)),"")</f>
        <v/>
      </c>
      <c r="B44" s="34" t="str">
        <f>IFERROR(INDEX(Vorhaben!$C$11:$C$40,MATCH(27,Vorhaben!$Y$11:$Y$40,0)),"")</f>
        <v/>
      </c>
      <c r="C44" s="33" t="str">
        <f>IFERROR(INDEX(Vorhaben!$H$11:$H$40,MATCH(27,Vorhaben!$Y$11:$Y$40,0)),"")</f>
        <v/>
      </c>
      <c r="D44" s="33" t="str">
        <f>IFERROR(IF(INDEX(Vorhaben!$I$11:$I$40,MATCH(27,Vorhaben!$Y$11:$Y$40,0))="","",RIGHT("0"&amp;MONTH(INDEX(Vorhaben!$I$11:$I$40,MATCH(27,Vorhaben!$Y$11:$Y$40,0))),2)&amp;"."&amp;YEAR(INDEX(Vorhaben!$I$11:$I$40,MATCH(27,Vorhaben!$Y$11:$Y$40,0)))&amp;" – "&amp;IF(INDEX(Vorhaben!$J$11:$J$40,MATCH(27,Vorhaben!$Y$11:$Y$40,0))="","offen",RIGHT("0"&amp;MONTH(INDEX(Vorhaben!$J$11:$J$40,MATCH(27,Vorhaben!$Y$11:$Y$40,0))),2)&amp;"."&amp;YEAR(INDEX(Vorhaben!$J$11:$J$40,MATCH(27,Vorhaben!$Y$11:$Y$40,0))))),"")</f>
        <v/>
      </c>
      <c r="E44" s="35" t="str">
        <f>IFERROR(INDEX(Vorhaben!$M$11:$M$40,MATCH(27,Vorhaben!$Y$11:$Y$40,0)),"")</f>
        <v/>
      </c>
      <c r="F44" s="33" t="str">
        <f>IFERROR(INDEX(Vorhaben!$E$11:$E$40,MATCH(27,Vorhaben!$Y$11:$Y$40,0)),"")</f>
        <v/>
      </c>
      <c r="G44" s="33" t="str">
        <f>IFERROR(INDEX(Vorhaben!$O$11:$O$40,MATCH(27,Vorhaben!$Y$11:$Y$40,0)),"")</f>
        <v/>
      </c>
      <c r="H44" s="33" t="str">
        <f>IFERROR(INDEX(Vorhaben!$U$11:$U$40,MATCH(27,Vorhaben!$Y$11:$Y$40,0)),"")</f>
        <v/>
      </c>
    </row>
    <row r="45" spans="1:8" ht="45.75" customHeight="1" x14ac:dyDescent="0.3">
      <c r="A45" s="33" t="str">
        <f>IFERROR(INDEX(Vorhaben!$B$11:$B$40,MATCH(28,Vorhaben!$Y$11:$Y$40,0)),"")</f>
        <v/>
      </c>
      <c r="B45" s="34" t="str">
        <f>IFERROR(INDEX(Vorhaben!$C$11:$C$40,MATCH(28,Vorhaben!$Y$11:$Y$40,0)),"")</f>
        <v/>
      </c>
      <c r="C45" s="33" t="str">
        <f>IFERROR(INDEX(Vorhaben!$H$11:$H$40,MATCH(28,Vorhaben!$Y$11:$Y$40,0)),"")</f>
        <v/>
      </c>
      <c r="D45" s="33" t="str">
        <f>IFERROR(IF(INDEX(Vorhaben!$I$11:$I$40,MATCH(28,Vorhaben!$Y$11:$Y$40,0))="","",RIGHT("0"&amp;MONTH(INDEX(Vorhaben!$I$11:$I$40,MATCH(28,Vorhaben!$Y$11:$Y$40,0))),2)&amp;"."&amp;YEAR(INDEX(Vorhaben!$I$11:$I$40,MATCH(28,Vorhaben!$Y$11:$Y$40,0)))&amp;" – "&amp;IF(INDEX(Vorhaben!$J$11:$J$40,MATCH(28,Vorhaben!$Y$11:$Y$40,0))="","offen",RIGHT("0"&amp;MONTH(INDEX(Vorhaben!$J$11:$J$40,MATCH(28,Vorhaben!$Y$11:$Y$40,0))),2)&amp;"."&amp;YEAR(INDEX(Vorhaben!$J$11:$J$40,MATCH(28,Vorhaben!$Y$11:$Y$40,0))))),"")</f>
        <v/>
      </c>
      <c r="E45" s="35" t="str">
        <f>IFERROR(INDEX(Vorhaben!$M$11:$M$40,MATCH(28,Vorhaben!$Y$11:$Y$40,0)),"")</f>
        <v/>
      </c>
      <c r="F45" s="33" t="str">
        <f>IFERROR(INDEX(Vorhaben!$E$11:$E$40,MATCH(28,Vorhaben!$Y$11:$Y$40,0)),"")</f>
        <v/>
      </c>
      <c r="G45" s="33" t="str">
        <f>IFERROR(INDEX(Vorhaben!$O$11:$O$40,MATCH(28,Vorhaben!$Y$11:$Y$40,0)),"")</f>
        <v/>
      </c>
      <c r="H45" s="33" t="str">
        <f>IFERROR(INDEX(Vorhaben!$U$11:$U$40,MATCH(28,Vorhaben!$Y$11:$Y$40,0)),"")</f>
        <v/>
      </c>
    </row>
    <row r="46" spans="1:8" ht="45.75" customHeight="1" x14ac:dyDescent="0.3">
      <c r="A46" s="33" t="str">
        <f>IFERROR(INDEX(Vorhaben!$B$11:$B$40,MATCH(29,Vorhaben!$Y$11:$Y$40,0)),"")</f>
        <v/>
      </c>
      <c r="B46" s="34" t="str">
        <f>IFERROR(INDEX(Vorhaben!$C$11:$C$40,MATCH(29,Vorhaben!$Y$11:$Y$40,0)),"")</f>
        <v/>
      </c>
      <c r="C46" s="33" t="str">
        <f>IFERROR(INDEX(Vorhaben!$H$11:$H$40,MATCH(29,Vorhaben!$Y$11:$Y$40,0)),"")</f>
        <v/>
      </c>
      <c r="D46" s="33" t="str">
        <f>IFERROR(IF(INDEX(Vorhaben!$I$11:$I$40,MATCH(29,Vorhaben!$Y$11:$Y$40,0))="","",RIGHT("0"&amp;MONTH(INDEX(Vorhaben!$I$11:$I$40,MATCH(29,Vorhaben!$Y$11:$Y$40,0))),2)&amp;"."&amp;YEAR(INDEX(Vorhaben!$I$11:$I$40,MATCH(29,Vorhaben!$Y$11:$Y$40,0)))&amp;" – "&amp;IF(INDEX(Vorhaben!$J$11:$J$40,MATCH(29,Vorhaben!$Y$11:$Y$40,0))="","offen",RIGHT("0"&amp;MONTH(INDEX(Vorhaben!$J$11:$J$40,MATCH(29,Vorhaben!$Y$11:$Y$40,0))),2)&amp;"."&amp;YEAR(INDEX(Vorhaben!$J$11:$J$40,MATCH(29,Vorhaben!$Y$11:$Y$40,0))))),"")</f>
        <v/>
      </c>
      <c r="E46" s="35" t="str">
        <f>IFERROR(INDEX(Vorhaben!$M$11:$M$40,MATCH(29,Vorhaben!$Y$11:$Y$40,0)),"")</f>
        <v/>
      </c>
      <c r="F46" s="33" t="str">
        <f>IFERROR(INDEX(Vorhaben!$E$11:$E$40,MATCH(29,Vorhaben!$Y$11:$Y$40,0)),"")</f>
        <v/>
      </c>
      <c r="G46" s="33" t="str">
        <f>IFERROR(INDEX(Vorhaben!$O$11:$O$40,MATCH(29,Vorhaben!$Y$11:$Y$40,0)),"")</f>
        <v/>
      </c>
      <c r="H46" s="33" t="str">
        <f>IFERROR(INDEX(Vorhaben!$U$11:$U$40,MATCH(29,Vorhaben!$Y$11:$Y$40,0)),"")</f>
        <v/>
      </c>
    </row>
    <row r="47" spans="1:8" ht="45.75" customHeight="1" x14ac:dyDescent="0.3">
      <c r="A47" s="33" t="str">
        <f>IFERROR(INDEX(Vorhaben!$B$11:$B$40,MATCH(30,Vorhaben!$Y$11:$Y$40,0)),"")</f>
        <v/>
      </c>
      <c r="B47" s="34" t="str">
        <f>IFERROR(INDEX(Vorhaben!$C$11:$C$40,MATCH(30,Vorhaben!$Y$11:$Y$40,0)),"")</f>
        <v/>
      </c>
      <c r="C47" s="33" t="str">
        <f>IFERROR(INDEX(Vorhaben!$H$11:$H$40,MATCH(30,Vorhaben!$Y$11:$Y$40,0)),"")</f>
        <v/>
      </c>
      <c r="D47" s="33" t="str">
        <f>IFERROR(IF(INDEX(Vorhaben!$I$11:$I$40,MATCH(30,Vorhaben!$Y$11:$Y$40,0))="","",RIGHT("0"&amp;MONTH(INDEX(Vorhaben!$I$11:$I$40,MATCH(30,Vorhaben!$Y$11:$Y$40,0))),2)&amp;"."&amp;YEAR(INDEX(Vorhaben!$I$11:$I$40,MATCH(30,Vorhaben!$Y$11:$Y$40,0)))&amp;" – "&amp;IF(INDEX(Vorhaben!$J$11:$J$40,MATCH(30,Vorhaben!$Y$11:$Y$40,0))="","offen",RIGHT("0"&amp;MONTH(INDEX(Vorhaben!$J$11:$J$40,MATCH(30,Vorhaben!$Y$11:$Y$40,0))),2)&amp;"."&amp;YEAR(INDEX(Vorhaben!$J$11:$J$40,MATCH(30,Vorhaben!$Y$11:$Y$40,0))))),"")</f>
        <v/>
      </c>
      <c r="E47" s="35" t="str">
        <f>IFERROR(INDEX(Vorhaben!$M$11:$M$40,MATCH(30,Vorhaben!$Y$11:$Y$40,0)),"")</f>
        <v/>
      </c>
      <c r="F47" s="33" t="str">
        <f>IFERROR(INDEX(Vorhaben!$E$11:$E$40,MATCH(30,Vorhaben!$Y$11:$Y$40,0)),"")</f>
        <v/>
      </c>
      <c r="G47" s="33" t="str">
        <f>IFERROR(INDEX(Vorhaben!$O$11:$O$40,MATCH(30,Vorhaben!$Y$11:$Y$40,0)),"")</f>
        <v/>
      </c>
      <c r="H47" s="33" t="str">
        <f>IFERROR(INDEX(Vorhaben!$U$11:$U$40,MATCH(30,Vorhaben!$Y$11:$Y$40,0)),"")</f>
        <v/>
      </c>
    </row>
    <row r="49" spans="1:2" x14ac:dyDescent="0.3">
      <c r="A49" s="29" t="s">
        <v>55</v>
      </c>
    </row>
    <row r="50" spans="1:2" x14ac:dyDescent="0.3">
      <c r="A50" s="36" t="s">
        <v>59</v>
      </c>
      <c r="B50" s="37" t="s">
        <v>90</v>
      </c>
    </row>
    <row r="51" spans="1:2" x14ac:dyDescent="0.3">
      <c r="A51" s="38" t="s">
        <v>61</v>
      </c>
      <c r="B51" s="37" t="s">
        <v>91</v>
      </c>
    </row>
    <row r="52" spans="1:2" x14ac:dyDescent="0.3">
      <c r="A52" s="39" t="s">
        <v>63</v>
      </c>
      <c r="B52" s="37" t="s">
        <v>92</v>
      </c>
    </row>
    <row r="55" spans="1:2" x14ac:dyDescent="0.3">
      <c r="A55" s="14" t="s">
        <v>40</v>
      </c>
    </row>
  </sheetData>
  <mergeCells count="2">
    <mergeCell ref="C10:F10"/>
    <mergeCell ref="C11:F11"/>
  </mergeCells>
  <conditionalFormatting sqref="E18:E47">
    <cfRule type="cellIs" dxfId="9" priority="2" operator="equal">
      <formula>"Grün"</formula>
    </cfRule>
    <cfRule type="cellIs" dxfId="8" priority="3" operator="equal">
      <formula>"Orange"</formula>
    </cfRule>
    <cfRule type="cellIs" dxfId="7" priority="4" operator="equal">
      <formula>"Rot"</formula>
    </cfRule>
  </conditionalFormatting>
  <dataValidations count="3">
    <dataValidation type="list" allowBlank="1" sqref="C13" xr:uid="{00000000-0002-0000-0200-000000000000}">
      <formula1>L_FilterHF</formula1>
      <formula2>0</formula2>
    </dataValidation>
    <dataValidation type="list" allowBlank="1" sqref="C14" xr:uid="{00000000-0002-0000-0200-000001000000}">
      <formula1>L_FilterAmpel</formula1>
      <formula2>0</formula2>
    </dataValidation>
    <dataValidation type="list" allowBlank="1" sqref="C15" xr:uid="{00000000-0002-0000-0200-000002000000}">
      <formula1>L_FilterStatus</formula1>
      <formula2>0</formula2>
    </dataValidation>
  </dataValidations>
  <pageMargins left="0.5" right="0.5" top="0.6" bottom="0.6" header="0.511811023622047" footer="0.511811023622047"/>
  <pageSetup paperSize="9" fitToHeight="0"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9"/>
  <sheetViews>
    <sheetView showGridLines="0" zoomScaleNormal="100" workbookViewId="0"/>
  </sheetViews>
  <sheetFormatPr baseColWidth="10" defaultColWidth="8.6640625" defaultRowHeight="14.4" x14ac:dyDescent="0.3"/>
  <cols>
    <col min="1" max="9" width="26" customWidth="1"/>
  </cols>
  <sheetData>
    <row r="1" spans="1:9" ht="18.75" customHeight="1" x14ac:dyDescent="0.3"/>
    <row r="2" spans="1:9" ht="18.75" customHeight="1" x14ac:dyDescent="0.3"/>
    <row r="3" spans="1:9" ht="18.75" customHeight="1" x14ac:dyDescent="0.3"/>
    <row r="4" spans="1:9" ht="18.75" customHeight="1" x14ac:dyDescent="0.3"/>
    <row r="5" spans="1:9" ht="18.75" customHeight="1" x14ac:dyDescent="0.3"/>
    <row r="6" spans="1:9" ht="19.2" x14ac:dyDescent="0.35">
      <c r="A6" s="6" t="s">
        <v>173</v>
      </c>
    </row>
    <row r="7" spans="1:9" x14ac:dyDescent="0.3">
      <c r="A7" s="7" t="s">
        <v>174</v>
      </c>
    </row>
    <row r="8" spans="1:9" ht="3" customHeight="1" x14ac:dyDescent="0.3">
      <c r="A8" s="8"/>
      <c r="B8" s="8"/>
      <c r="C8" s="8"/>
      <c r="D8" s="8"/>
      <c r="E8" s="8"/>
      <c r="F8" s="8"/>
      <c r="G8" s="8"/>
      <c r="H8" s="8"/>
      <c r="I8" s="8"/>
    </row>
    <row r="10" spans="1:9" x14ac:dyDescent="0.3">
      <c r="A10" s="17" t="s">
        <v>58</v>
      </c>
      <c r="B10" s="17" t="s">
        <v>110</v>
      </c>
      <c r="C10" s="17" t="s">
        <v>111</v>
      </c>
      <c r="D10" s="17" t="s">
        <v>67</v>
      </c>
      <c r="E10" s="17" t="s">
        <v>55</v>
      </c>
      <c r="F10" s="17" t="s">
        <v>79</v>
      </c>
      <c r="G10" s="17" t="s">
        <v>82</v>
      </c>
      <c r="H10" s="17" t="s">
        <v>84</v>
      </c>
      <c r="I10" s="17" t="s">
        <v>29</v>
      </c>
    </row>
    <row r="11" spans="1:9" x14ac:dyDescent="0.3">
      <c r="A11" s="60" t="s">
        <v>60</v>
      </c>
      <c r="B11" s="60" t="s">
        <v>126</v>
      </c>
      <c r="C11" s="60" t="s">
        <v>127</v>
      </c>
      <c r="D11" s="60" t="s">
        <v>68</v>
      </c>
      <c r="E11" s="60" t="s">
        <v>59</v>
      </c>
      <c r="F11" s="60" t="s">
        <v>80</v>
      </c>
      <c r="G11" s="60" t="s">
        <v>80</v>
      </c>
      <c r="H11" s="60" t="s">
        <v>80</v>
      </c>
      <c r="I11" s="60" t="s">
        <v>175</v>
      </c>
    </row>
    <row r="12" spans="1:9" x14ac:dyDescent="0.3">
      <c r="A12" s="60" t="s">
        <v>62</v>
      </c>
      <c r="B12" s="60" t="s">
        <v>145</v>
      </c>
      <c r="C12" s="60" t="s">
        <v>136</v>
      </c>
      <c r="D12" s="60" t="s">
        <v>69</v>
      </c>
      <c r="E12" s="60" t="s">
        <v>61</v>
      </c>
      <c r="F12" s="60" t="s">
        <v>60</v>
      </c>
      <c r="G12" s="60" t="s">
        <v>59</v>
      </c>
      <c r="H12" s="60" t="s">
        <v>68</v>
      </c>
      <c r="I12" s="60" t="s">
        <v>97</v>
      </c>
    </row>
    <row r="13" spans="1:9" x14ac:dyDescent="0.3">
      <c r="A13" s="60" t="s">
        <v>64</v>
      </c>
      <c r="B13" s="60" t="s">
        <v>168</v>
      </c>
      <c r="C13" s="60" t="s">
        <v>176</v>
      </c>
      <c r="D13" s="60" t="s">
        <v>70</v>
      </c>
      <c r="E13" s="60" t="s">
        <v>63</v>
      </c>
      <c r="F13" s="60" t="s">
        <v>62</v>
      </c>
      <c r="G13" s="60" t="s">
        <v>61</v>
      </c>
      <c r="H13" s="60" t="s">
        <v>69</v>
      </c>
      <c r="I13" s="60" t="s">
        <v>177</v>
      </c>
    </row>
    <row r="14" spans="1:9" x14ac:dyDescent="0.3">
      <c r="A14" s="60" t="s">
        <v>66</v>
      </c>
      <c r="D14" s="60" t="s">
        <v>71</v>
      </c>
      <c r="F14" s="60" t="s">
        <v>64</v>
      </c>
      <c r="G14" s="60" t="s">
        <v>63</v>
      </c>
      <c r="H14" s="60" t="s">
        <v>70</v>
      </c>
    </row>
    <row r="15" spans="1:9" x14ac:dyDescent="0.3">
      <c r="D15" s="60" t="s">
        <v>72</v>
      </c>
      <c r="F15" s="60" t="s">
        <v>66</v>
      </c>
      <c r="H15" s="60" t="s">
        <v>71</v>
      </c>
    </row>
    <row r="16" spans="1:9" x14ac:dyDescent="0.3">
      <c r="H16" s="60" t="s">
        <v>72</v>
      </c>
    </row>
    <row r="19" spans="1:1" x14ac:dyDescent="0.3">
      <c r="A19" s="14" t="s">
        <v>40</v>
      </c>
    </row>
  </sheetData>
  <pageMargins left="0.5" right="0.5" top="0.6" bottom="0.6" header="0.511811023622047" footer="0.511811023622047"/>
  <pageSetup paperSize="9" fitToHeight="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Anleitung</vt:lpstr>
      <vt:lpstr>Übersicht</vt:lpstr>
      <vt:lpstr>Vorhaben</vt:lpstr>
      <vt:lpstr>Zeitachse</vt:lpstr>
      <vt:lpstr>Druckversion</vt:lpstr>
      <vt:lpstr>Listen</vt:lpstr>
      <vt:lpstr>Anleitung!Druckbereich</vt:lpstr>
      <vt:lpstr>Druckversion!Druckbereich</vt:lpstr>
      <vt:lpstr>Listen!Druckbereich</vt:lpstr>
      <vt:lpstr>Übersicht!Druckbereich</vt:lpstr>
      <vt:lpstr>Vorhaben!Druckbereich</vt:lpstr>
      <vt:lpstr>Zeitachse!Druckbereich</vt:lpstr>
      <vt:lpstr>Druckversion!Drucktitel</vt:lpstr>
      <vt:lpstr>Vorhaben!Drucktitel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Sven Brun</cp:lastModifiedBy>
  <cp:revision>1</cp:revision>
  <dcterms:created xsi:type="dcterms:W3CDTF">2026-09-18T06:44:05Z</dcterms:created>
  <dcterms:modified xsi:type="dcterms:W3CDTF">2026-09-18T06:48:06Z</dcterms:modified>
  <dc:language>en-US</dc:language>
</cp:coreProperties>
</file>