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2_Phase1_Projektorganisation/"/>
    </mc:Choice>
  </mc:AlternateContent>
  <xr:revisionPtr revIDLastSave="8" documentId="8_{55E23697-8C65-41CF-8D7B-8516944EE2AD}" xr6:coauthVersionLast="47" xr6:coauthVersionMax="47" xr10:uidLastSave="{2F478FE4-6AD1-4602-9744-312B4437C3B4}"/>
  <bookViews>
    <workbookView xWindow="-98" yWindow="-98" windowWidth="21795" windowHeight="12975" tabRatio="500" xr2:uid="{00000000-000D-0000-FFFF-FFFF00000000}"/>
  </bookViews>
  <sheets>
    <sheet name="Anleitung" sheetId="1" r:id="rId1"/>
    <sheet name="Übersicht" sheetId="2" r:id="rId2"/>
    <sheet name="Budget" sheetId="3" r:id="rId3"/>
    <sheet name="Kostenteiler" sheetId="4" r:id="rId4"/>
    <sheet name="Listen" sheetId="5" r:id="rId5"/>
  </sheets>
  <definedNames>
    <definedName name="_xlnm.Print_Area" localSheetId="0">Anleitung!$A$1:$B$41</definedName>
    <definedName name="_xlnm.Print_Area" localSheetId="2">Budget!$A$1:$I$68</definedName>
    <definedName name="_xlnm.Print_Area" localSheetId="3">Kostenteiler!$A$1:$H$38</definedName>
    <definedName name="_xlnm.Print_Area" localSheetId="4">Listen!$A$1:$E$24</definedName>
    <definedName name="_xlnm.Print_Area" localSheetId="1">Übersicht!$A$1:$F$32</definedName>
    <definedName name="L_ArtFin">OFFSET(Listen!$B$11,0,0,MAX(1,COUNTA(Listen!$B$11:$B$50)),1)</definedName>
    <definedName name="L_ArtKosten">OFFSET(Listen!$B$11,0,0,MAX(1,COUNTA(Listen!$B$11:$B$50)),1)</definedName>
    <definedName name="L_Kategorie">OFFSET(Listen!$A$11,0,0,MAX(1,COUNTA(Listen!$A$11:$A$50)),1)</definedName>
    <definedName name="L_Partnertyp">OFFSET(Listen!$E$11,0,0,MAX(1,COUNTA(Listen!$E$11:$E$50)),1)</definedName>
    <definedName name="L_Quelle">OFFSET(Listen!$C$11,0,0,MAX(1,COUNTA(Listen!$C$11:$C$50)),1)</definedName>
    <definedName name="L_Status">OFFSET(Listen!$D$11,0,0,MAX(1,COUNTA(Listen!$D$11:$D$50)),1)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7" i="3" l="1"/>
  <c r="D29" i="4"/>
  <c r="G28" i="4"/>
  <c r="F28" i="4"/>
  <c r="E28" i="4"/>
  <c r="G27" i="4"/>
  <c r="F27" i="4"/>
  <c r="E27" i="4"/>
  <c r="G26" i="4"/>
  <c r="F26" i="4"/>
  <c r="E26" i="4"/>
  <c r="G25" i="4"/>
  <c r="F25" i="4"/>
  <c r="E25" i="4"/>
  <c r="G24" i="4"/>
  <c r="F24" i="4"/>
  <c r="E24" i="4"/>
  <c r="G23" i="4"/>
  <c r="F23" i="4"/>
  <c r="E23" i="4"/>
  <c r="G22" i="4"/>
  <c r="F22" i="4"/>
  <c r="E22" i="4"/>
  <c r="F21" i="4"/>
  <c r="E21" i="4"/>
  <c r="G21" i="4" s="1"/>
  <c r="F20" i="4"/>
  <c r="E20" i="4"/>
  <c r="G20" i="4" s="1"/>
  <c r="F19" i="4"/>
  <c r="E19" i="4"/>
  <c r="G19" i="4" s="1"/>
  <c r="G18" i="4"/>
  <c r="F18" i="4"/>
  <c r="E18" i="4"/>
  <c r="F17" i="4"/>
  <c r="F29" i="4" s="1"/>
  <c r="E17" i="4"/>
  <c r="E29" i="4" s="1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6" i="3"/>
  <c r="E18" i="2" s="1"/>
  <c r="E28" i="2"/>
  <c r="E27" i="2"/>
  <c r="E26" i="2"/>
  <c r="E25" i="2"/>
  <c r="E24" i="2"/>
  <c r="E23" i="2"/>
  <c r="E22" i="2"/>
  <c r="E21" i="2"/>
  <c r="E20" i="2"/>
  <c r="E19" i="2"/>
  <c r="E14" i="2"/>
  <c r="B12" i="2"/>
  <c r="E11" i="2"/>
  <c r="B11" i="2"/>
  <c r="B13" i="2" s="1"/>
  <c r="B18" i="2" l="1"/>
  <c r="H44" i="3"/>
  <c r="B14" i="2" s="1"/>
  <c r="G17" i="4"/>
  <c r="G29" i="4" l="1"/>
  <c r="H17" i="4"/>
  <c r="G34" i="4" l="1"/>
  <c r="G31" i="4"/>
  <c r="H49" i="3"/>
  <c r="H25" i="4"/>
  <c r="H20" i="4"/>
  <c r="H23" i="4"/>
  <c r="H24" i="4"/>
  <c r="H26" i="4"/>
  <c r="H19" i="4"/>
  <c r="H21" i="4"/>
  <c r="H22" i="4"/>
  <c r="H18" i="4"/>
  <c r="H27" i="4"/>
  <c r="H28" i="4"/>
  <c r="H65" i="3" l="1"/>
  <c r="E12" i="2"/>
  <c r="B19" i="2" l="1"/>
  <c r="E13" i="2"/>
  <c r="B23" i="2" l="1"/>
  <c r="B20" i="2"/>
</calcChain>
</file>

<file path=xl/sharedStrings.xml><?xml version="1.0" encoding="utf-8"?>
<sst xmlns="http://schemas.openxmlformats.org/spreadsheetml/2006/main" count="240" uniqueCount="154">
  <si>
    <t>Budget und Finanzierung</t>
  </si>
  <si>
    <t>Toolbox Sportkoordination · Phase 1 und Projektarbeit</t>
  </si>
  <si>
    <t>Wofür dieses Tool</t>
  </si>
  <si>
    <t>Die Vorlage eignet sich für ein einzelnes Projekt ebenso wie für den Aufbau einer Koordinationsstelle.</t>
  </si>
  <si>
    <t>Statt zweier fester Blöcke wird pro Position festgehalten, ob die Kosten einmalig anfallen oder jedes Jahr</t>
  </si>
  <si>
    <t>erneut. Ein Projekt hat meist nur einmalige Positionen, eine Stelle beides.</t>
  </si>
  <si>
    <t>Genau diese Unterscheidung entscheidet über den Erfolg: Der Aufbau wird oft bewilligt, der Betrieb nicht</t>
  </si>
  <si>
    <t>mitgedacht – und im zweiten Jahr fehlt das Geld.</t>
  </si>
  <si>
    <t>So gehen Sie vor</t>
  </si>
  <si>
    <t>1.</t>
  </si>
  <si>
    <t>Vorhaben und Zeitraum oben eintragen.</t>
  </si>
  <si>
    <t>2.</t>
  </si>
  <si>
    <t>Kostenpositionen erfassen: Kategorie, Art, Menge, Einheit und Ansatz. Pauschalen mit Menge 1 erfassen, der Ansatz ist dann der Gesamtbetrag.</t>
  </si>
  <si>
    <t>3.</t>
  </si>
  <si>
    <t>Bei Personalkosten die Sozialleistungen einrechnen – sie machen rund 15 bis 20 Prozent aus.</t>
  </si>
  <si>
    <t>4.</t>
  </si>
  <si>
    <t>Finanzierungsquellen erfassen, mit Art und Status. Der Status unterscheidet zugesichert, beantragt und bloss geplant.</t>
  </si>
  <si>
    <t>5.</t>
  </si>
  <si>
    <t>Teilen sich mehrere Partner die Kosten, das Blatt «Kostenteiler» ausfüllen und die Summe in der Finanzierung verwenden. Sonst dieses Blatt leer lassen.</t>
  </si>
  <si>
    <t>6.</t>
  </si>
  <si>
    <t>Blatt «Übersicht» prüfen: Die Deckung wird für einmalige und wiederkehrende Kosten getrennt ausgewiesen.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</si>
  <si>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</si>
  <si>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</si>
  <si>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</si>
  <si>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</si>
  <si>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</si>
  <si>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Art</t>
  </si>
  <si>
    <t>«einmalig» fällt nur einmal an, «wiederkehrend» jedes Jahr erneut. Wiederkehrende Kosten brauchen wiederkehrende Finanzierung – eine Anschubfinanzierung deckt sie nicht.</t>
  </si>
  <si>
    <t>Status</t>
  </si>
  <si>
    <t>Der Anteil noch nicht gesicherter Mittel ist die Zahl, die ein Gremium sehen will, bevor es zustimmt.</t>
  </si>
  <si>
    <t>Bezugsgrösse</t>
  </si>
  <si>
    <t>Im Kostenteiler frei wählbar: Einwohnende, Mitglieder, Schülerzahl, Anzahl Standorte. Die Bezeichnung wird oben eingetragen.</t>
  </si>
  <si>
    <t>Reserve</t>
  </si>
  <si>
    <t>Fünf bis zehn Prozent. Ohne Reserve wird jede Abweichung zum politischen Geschäft.</t>
  </si>
  <si>
    <t>Hinweis</t>
  </si>
  <si>
    <t>Alle eingetragenen Beträge sind Beispielwerte zur Veranschaulichung und beruhen nicht auf einer</t>
  </si>
  <si>
    <t>Erhebung. Sie sind vor jeder Verwendung durch eigene Offerten und Erfahrungswerte zu ersetzen.</t>
  </si>
  <si>
    <t>Personalkosten unterscheiden sich je nach Anstellungsbedingungen erheblich.</t>
  </si>
  <si>
    <t>Die Vorlage ersetzt keine Finanzplanung nach den Vorgaben der Trägerschaft.</t>
  </si>
  <si>
    <t>Anwendung in eigener Verantwortung.</t>
  </si>
  <si>
    <t>© 2026 Sven Brun · studio13nord.ch · Version 1.0 / September 2026</t>
  </si>
  <si>
    <t>Übersicht</t>
  </si>
  <si>
    <t>Berechnet sich automatisch aus dem Blatt «Budget».</t>
  </si>
  <si>
    <t>Kosten</t>
  </si>
  <si>
    <t>CHF</t>
  </si>
  <si>
    <t>Finanzierung</t>
  </si>
  <si>
    <t>einmalig</t>
  </si>
  <si>
    <t>wiederkehrend pro Jahr</t>
  </si>
  <si>
    <t>Total erstes Jahr</t>
  </si>
  <si>
    <t>nicht zugeordnet</t>
  </si>
  <si>
    <t>davon zugesichert</t>
  </si>
  <si>
    <t>Deckung</t>
  </si>
  <si>
    <t>Kosten nach Kategorie</t>
  </si>
  <si>
    <t>Personal</t>
  </si>
  <si>
    <t>Honorare Dritte</t>
  </si>
  <si>
    <t>Material und Ausrüstung</t>
  </si>
  <si>
    <t>positiv = gedeckt, negativ = Lücke</t>
  </si>
  <si>
    <t>Raum und Infrastruktur</t>
  </si>
  <si>
    <t>Kommunikation</t>
  </si>
  <si>
    <t>noch nicht gesicherter Anteil</t>
  </si>
  <si>
    <t>Anlässe und Verpflegung</t>
  </si>
  <si>
    <t>Erhebung und Auswertung</t>
  </si>
  <si>
    <t>Transport</t>
  </si>
  <si>
    <t>Versicherung und Gebühren</t>
  </si>
  <si>
    <t>Weiteres</t>
  </si>
  <si>
    <t>Für Projekte und für den Aufbau einer Stelle. Hellgrüne Felder sind Eingabefelder.</t>
  </si>
  <si>
    <t>Vorhaben</t>
  </si>
  <si>
    <t>Zeitraum</t>
  </si>
  <si>
    <t>[Projekt- oder Vorhabenstitel]</t>
  </si>
  <si>
    <t>[von bis]</t>
  </si>
  <si>
    <t>Pauschalen als Menge 1 erfassen. «wiederkehrend» meint Kosten, die jedes Jahr erneut anfallen.</t>
  </si>
  <si>
    <t>Nr</t>
  </si>
  <si>
    <t>Kostenposition</t>
  </si>
  <si>
    <t>Kategorie</t>
  </si>
  <si>
    <t>Menge</t>
  </si>
  <si>
    <t>Einheit</t>
  </si>
  <si>
    <t>Ansatz (CHF)</t>
  </si>
  <si>
    <t>Betrag (CHF)</t>
  </si>
  <si>
    <t>Bemerkung</t>
  </si>
  <si>
    <t>Sportkoordination 40 Stellenprozent inkl. Sozialleistungen</t>
  </si>
  <si>
    <t>wiederkehrend</t>
  </si>
  <si>
    <t>Pauschale</t>
  </si>
  <si>
    <t>Ansatz gemäss Lohnreglement der Trägerschaft</t>
  </si>
  <si>
    <t>Externe Prozessbegleitung Aufbauphase</t>
  </si>
  <si>
    <t>Stunden</t>
  </si>
  <si>
    <t>Offerte einholen</t>
  </si>
  <si>
    <t>Grundlagenerhebung und Auswertung</t>
  </si>
  <si>
    <t>Befragung Gemeinden, Vereine, Bevölkerung</t>
  </si>
  <si>
    <t>Logo, Website und Drucksachen</t>
  </si>
  <si>
    <t>Arbeitsplatz, IT und Software</t>
  </si>
  <si>
    <t>Austauschgefässe und Anlässe</t>
  </si>
  <si>
    <t>Anlässe</t>
  </si>
  <si>
    <t>zwei ERFA, ein Wertschätzungsanlass, ein Informationsanlass</t>
  </si>
  <si>
    <t>Projektmittel für Massnahmen</t>
  </si>
  <si>
    <t>wird jährlich im Massnahmenplan zugewiesen</t>
  </si>
  <si>
    <t>Weiterbildung</t>
  </si>
  <si>
    <t>rund fünf Prozent der wiederkehrenden Kosten</t>
  </si>
  <si>
    <t>Kosten total</t>
  </si>
  <si>
    <t>Die Art muss zur Kostenart passen: Wiederkehrende Kosten brauchen wiederkehrende Finanzierung.</t>
  </si>
  <si>
    <t>Finanzierungsquelle</t>
  </si>
  <si>
    <t>Typ</t>
  </si>
  <si>
    <t>Frist oder Entscheid</t>
  </si>
  <si>
    <t>Beiträge der beteiligten Partner</t>
  </si>
  <si>
    <t>Beitrag Gemeinde</t>
  </si>
  <si>
    <t>geplant</t>
  </si>
  <si>
    <t>Summe aus dem Blatt «Kostenteiler»</t>
  </si>
  <si>
    <t>Kantonale Anschubfinanzierung</t>
  </si>
  <si>
    <t>Beitrag Kanton</t>
  </si>
  <si>
    <t>beantragt</t>
  </si>
  <si>
    <t>Gesuch bis 31.03.</t>
  </si>
  <si>
    <t>Sportfonds</t>
  </si>
  <si>
    <t>Fonds oder Stiftung</t>
  </si>
  <si>
    <t>Kriterien vorgängig prüfen</t>
  </si>
  <si>
    <t>Leistungsvereinbarung Kanton</t>
  </si>
  <si>
    <t>zugesichert</t>
  </si>
  <si>
    <t>Finanzierung total</t>
  </si>
  <si>
    <t>Kostenteiler</t>
  </si>
  <si>
    <t>Nur nötig, wenn mehrere Partner die Kosten teilen. Sonst dieses Blatt leer lassen.</t>
  </si>
  <si>
    <t>Zu verteilender Betrag (CHF)</t>
  </si>
  <si>
    <t>Die Bezugsgrösse ist frei wählbar: Einwohnende, Mitglieder, Schülerzahl, Anzahl Standorte.</t>
  </si>
  <si>
    <t>Sockelbeitrag je Partner (CHF)</t>
  </si>
  <si>
    <t>Ein hoher Sockel entlastet grosse Partner, ein hoher Ansatz entlastet kleine.</t>
  </si>
  <si>
    <t>Bezeichnung der Bezugsgrösse</t>
  </si>
  <si>
    <t>Einwohnende</t>
  </si>
  <si>
    <t>Das Verhältnis der beiden ist ein Verhandlungsergebnis, keine Rechenfrage.</t>
  </si>
  <si>
    <t>Ansatz je Einheit der Bezugsgrösse (CHF)</t>
  </si>
  <si>
    <t>Partner</t>
  </si>
  <si>
    <t>Sockel (CHF)</t>
  </si>
  <si>
    <t>Variabel (CHF)</t>
  </si>
  <si>
    <t>Beitrag total (CHF)</t>
  </si>
  <si>
    <t>Anteil</t>
  </si>
  <si>
    <t>Musterdorf</t>
  </si>
  <si>
    <t>Gemeinde</t>
  </si>
  <si>
    <t>Beispielhausen</t>
  </si>
  <si>
    <t>Total</t>
  </si>
  <si>
    <t>Abweichung zum zu verteilenden Betrag</t>
  </si>
  <si>
    <t>Sockel und Ansatz anpassen, bis die Abweichung nahe null liegt.</t>
  </si>
  <si>
    <t>Kosten je Einheit der Bezugsgrösse (CHF)</t>
  </si>
  <si>
    <t>Diese Zahl macht die Grössenordnung greifbar und entschärft die meisten Kostendiskussionen.</t>
  </si>
  <si>
    <t>Listen</t>
  </si>
  <si>
    <t>Diese Werte erscheinen als Dropdown. Ergänzen oder ändern Sie sie hier.</t>
  </si>
  <si>
    <t>Partnertyp</t>
  </si>
  <si>
    <t>Organisation</t>
  </si>
  <si>
    <t>Beitrag Bund / J+S</t>
  </si>
  <si>
    <t>Verein</t>
  </si>
  <si>
    <t>Kanton</t>
  </si>
  <si>
    <t>Sponsoring</t>
  </si>
  <si>
    <t>Weitere</t>
  </si>
  <si>
    <t>Partnerorganisation</t>
  </si>
  <si>
    <t>Eigenleistung Trägerschaft</t>
  </si>
  <si>
    <t>Teilnehmerbeiträge</t>
  </si>
  <si>
    <t>FC Musterdorf</t>
  </si>
  <si>
    <t>Stiftung Unterbach</t>
  </si>
  <si>
    <t>Musterkanton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</si>
</sst>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FFFFFF"/>
      <name val="Arial"/>
      <charset val="1"/>
    </font>
    <font>
      <sz val="10"/>
      <color rgb="FF1B2733"/>
      <name val="Arial"/>
      <charset val="1"/>
    </font>
    <font>
      <b/>
      <sz val="10"/>
      <color rgb="FF1B2733"/>
      <name val="Arial"/>
      <charset val="1"/>
    </font>
    <font>
      <i/>
      <sz val="9.5"/>
      <color rgb="FF5A6672"/>
      <name val="Arial"/>
      <charset val="1"/>
    </font>
    <font>
      <b/>
      <sz val="10"/>
      <color rgb="FF0D1B2A"/>
      <name val="Arial"/>
      <charset val="1"/>
    </font>
    <font>
      <sz val="10"/>
      <color rgb="FF5A6672"/>
      <name val="Arial"/>
      <charset val="1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00CCFF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8" fillId="3" borderId="1" xfId="0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5" borderId="1" xfId="0" applyFont="1" applyFill="1" applyBorder="1"/>
    <xf numFmtId="0" fontId="8" fillId="0" borderId="1" xfId="0" applyFont="1" applyBorder="1"/>
    <xf numFmtId="3" fontId="9" fillId="4" borderId="1" xfId="0" applyNumberFormat="1" applyFont="1" applyFill="1" applyBorder="1"/>
    <xf numFmtId="0" fontId="9" fillId="0" borderId="1" xfId="0" applyFont="1" applyBorder="1"/>
    <xf numFmtId="37" fontId="9" fillId="4" borderId="1" xfId="0" applyNumberFormat="1" applyFont="1" applyFill="1" applyBorder="1"/>
    <xf numFmtId="0" fontId="10" fillId="0" borderId="0" xfId="0" applyFont="1"/>
    <xf numFmtId="9" fontId="9" fillId="4" borderId="1" xfId="0" applyNumberFormat="1" applyFont="1" applyFill="1" applyBorder="1"/>
    <xf numFmtId="0" fontId="11" fillId="0" borderId="0" xfId="0" applyFont="1"/>
    <xf numFmtId="0" fontId="8" fillId="3" borderId="1" xfId="0" applyFont="1" applyFill="1" applyBorder="1" applyAlignment="1">
      <alignment vertical="top"/>
    </xf>
    <xf numFmtId="0" fontId="7" fillId="5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/>
    </xf>
    <xf numFmtId="3" fontId="8" fillId="3" borderId="1" xfId="0" applyNumberFormat="1" applyFont="1" applyFill="1" applyBorder="1" applyAlignment="1">
      <alignment horizontal="center" vertical="top"/>
    </xf>
    <xf numFmtId="3" fontId="8" fillId="4" borderId="1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9" fillId="4" borderId="1" xfId="0" applyFont="1" applyFill="1" applyBorder="1" applyAlignment="1">
      <alignment vertical="top"/>
    </xf>
    <xf numFmtId="3" fontId="9" fillId="4" borderId="1" xfId="0" applyNumberFormat="1" applyFont="1" applyFill="1" applyBorder="1" applyAlignment="1">
      <alignment horizontal="center" vertical="top"/>
    </xf>
    <xf numFmtId="2" fontId="8" fillId="3" borderId="1" xfId="0" applyNumberFormat="1" applyFont="1" applyFill="1" applyBorder="1" applyAlignment="1">
      <alignment horizontal="center" vertical="top"/>
    </xf>
    <xf numFmtId="164" fontId="8" fillId="4" borderId="1" xfId="0" applyNumberFormat="1" applyFont="1" applyFill="1" applyBorder="1" applyAlignment="1">
      <alignment horizontal="center" vertical="top"/>
    </xf>
    <xf numFmtId="0" fontId="9" fillId="0" borderId="0" xfId="0" applyFont="1"/>
    <xf numFmtId="37" fontId="9" fillId="4" borderId="1" xfId="0" applyNumberFormat="1" applyFont="1" applyFill="1" applyBorder="1" applyAlignment="1">
      <alignment horizontal="center" vertical="top"/>
    </xf>
    <xf numFmtId="2" fontId="9" fillId="4" borderId="1" xfId="0" applyNumberFormat="1" applyFont="1" applyFill="1" applyBorder="1" applyAlignment="1">
      <alignment horizontal="center" vertical="top"/>
    </xf>
    <xf numFmtId="0" fontId="13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E0B8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showGridLines="0" tabSelected="1" zoomScaleNormal="100" workbookViewId="0"/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2" t="s">
        <v>0</v>
      </c>
    </row>
    <row r="7" spans="1:2" x14ac:dyDescent="0.45">
      <c r="A7" s="3" t="s">
        <v>1</v>
      </c>
    </row>
    <row r="8" spans="1:2" ht="3" customHeight="1" x14ac:dyDescent="0.45">
      <c r="A8" s="4"/>
      <c r="B8" s="4"/>
    </row>
    <row r="10" spans="1:2" x14ac:dyDescent="0.45">
      <c r="A10" s="5" t="s">
        <v>2</v>
      </c>
    </row>
    <row r="11" spans="1:2" x14ac:dyDescent="0.45">
      <c r="A11" s="6" t="s">
        <v>3</v>
      </c>
    </row>
    <row r="12" spans="1:2" x14ac:dyDescent="0.45">
      <c r="A12" s="6" t="s">
        <v>4</v>
      </c>
    </row>
    <row r="13" spans="1:2" x14ac:dyDescent="0.45">
      <c r="A13" s="6" t="s">
        <v>5</v>
      </c>
    </row>
    <row r="14" spans="1:2" x14ac:dyDescent="0.45">
      <c r="A14" s="6" t="s">
        <v>6</v>
      </c>
    </row>
    <row r="15" spans="1:2" x14ac:dyDescent="0.45">
      <c r="A15" s="6" t="s">
        <v>7</v>
      </c>
    </row>
    <row r="17" spans="1:2" x14ac:dyDescent="0.45">
      <c r="A17" s="5" t="s">
        <v>8</v>
      </c>
    </row>
    <row r="18" spans="1:2" x14ac:dyDescent="0.45">
      <c r="A18" s="7" t="s">
        <v>9</v>
      </c>
      <c r="B18" s="6" t="s">
        <v>10</v>
      </c>
    </row>
    <row r="19" spans="1:2" x14ac:dyDescent="0.45">
      <c r="A19" s="7" t="s">
        <v>11</v>
      </c>
      <c r="B19" s="6" t="s">
        <v>12</v>
      </c>
    </row>
    <row r="20" spans="1:2" x14ac:dyDescent="0.45">
      <c r="A20" s="7" t="s">
        <v>13</v>
      </c>
      <c r="B20" s="6" t="s">
        <v>14</v>
      </c>
    </row>
    <row r="21" spans="1:2" x14ac:dyDescent="0.45">
      <c r="A21" s="7" t="s">
        <v>15</v>
      </c>
      <c r="B21" s="6" t="s">
        <v>16</v>
      </c>
    </row>
    <row r="22" spans="1:2" x14ac:dyDescent="0.45">
      <c r="A22" s="7" t="s">
        <v>17</v>
      </c>
      <c r="B22" s="6" t="s">
        <v>18</v>
      </c>
    </row>
    <row r="23" spans="1:2" x14ac:dyDescent="0.45">
      <c r="A23" s="7" t="s">
        <v>19</v>
      </c>
      <c r="B23" s="6" t="s">
        <v>20</v>
      </c>
    </row>
    <row r="25" spans="1:2" x14ac:dyDescent="0.45">
      <c r="A25" s="5" t="s">
        <v>21</v>
      </c>
    </row>
    <row r="26" spans="1:2" x14ac:dyDescent="0.45">
      <c r="A26" s="8" t="s">
        <v>22</v>
      </c>
      <c r="B26" s="6" t="s">
        <v>23</v>
      </c>
    </row>
    <row r="27" spans="1:2" x14ac:dyDescent="0.45">
      <c r="A27" s="9" t="s">
        <v>24</v>
      </c>
      <c r="B27" s="6" t="s">
        <v>25</v>
      </c>
    </row>
    <row r="28" spans="1:2" x14ac:dyDescent="0.45">
      <c r="A28" s="7" t="s">
        <v>26</v>
      </c>
      <c r="B28" s="6" t="s">
        <v>27</v>
      </c>
    </row>
    <row r="29" spans="1:2" x14ac:dyDescent="0.45">
      <c r="A29" s="7" t="s">
        <v>28</v>
      </c>
      <c r="B29" s="6" t="s">
        <v>29</v>
      </c>
    </row>
    <row r="30" spans="1:2" x14ac:dyDescent="0.45">
      <c r="A30" s="7" t="s">
        <v>30</v>
      </c>
      <c r="B30" s="6" t="s">
        <v>31</v>
      </c>
    </row>
    <row r="31" spans="1:2" x14ac:dyDescent="0.45">
      <c r="A31" s="7" t="s">
        <v>32</v>
      </c>
      <c r="B31" s="6" t="s">
        <v>33</v>
      </c>
    </row>
    <row r="33" spans="1:1" x14ac:dyDescent="0.45">
      <c r="A33" s="5" t="s">
        <v>34</v>
      </c>
    </row>
    <row r="34" spans="1:1" x14ac:dyDescent="0.45">
      <c r="A34" s="6" t="s">
        <v>35</v>
      </c>
    </row>
    <row r="35" spans="1:1" x14ac:dyDescent="0.45">
      <c r="A35" s="6" t="s">
        <v>36</v>
      </c>
    </row>
    <row r="36" spans="1:1" x14ac:dyDescent="0.45">
      <c r="A36" s="6" t="s">
        <v>37</v>
      </c>
    </row>
    <row r="37" spans="1:1" x14ac:dyDescent="0.45">
      <c r="A37" s="6" t="s">
        <v>38</v>
      </c>
    </row>
    <row r="38" spans="1:1" x14ac:dyDescent="0.45">
      <c r="A38" s="6" t="s">
        <v>39</v>
      </c>
    </row>
    <row r="41" spans="1:1" x14ac:dyDescent="0.45">
      <c r="A41" s="10" t="s">
        <v>40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showGridLines="0" topLeftCell="A4" zoomScaleNormal="100" workbookViewId="0"/>
  </sheetViews>
  <sheetFormatPr baseColWidth="10" defaultColWidth="8.6640625" defaultRowHeight="14.25" x14ac:dyDescent="0.45"/>
  <cols>
    <col min="1" max="1" width="30" customWidth="1"/>
    <col min="2" max="2" width="14" customWidth="1"/>
    <col min="3" max="3" width="4" customWidth="1"/>
    <col min="4" max="4" width="30" customWidth="1"/>
    <col min="5" max="5" width="14" customWidth="1"/>
  </cols>
  <sheetData>
    <row r="1" spans="1:8" ht="18.75" customHeight="1" x14ac:dyDescent="0.45"/>
    <row r="2" spans="1:8" ht="18.75" customHeight="1" x14ac:dyDescent="0.45"/>
    <row r="3" spans="1:8" ht="18.75" customHeight="1" x14ac:dyDescent="0.45"/>
    <row r="4" spans="1:8" ht="18.75" customHeight="1" x14ac:dyDescent="0.45"/>
    <row r="5" spans="1:8" ht="18.75" customHeight="1" x14ac:dyDescent="0.45"/>
    <row r="6" spans="1:8" ht="18.75" x14ac:dyDescent="0.5">
      <c r="A6" s="2" t="s">
        <v>41</v>
      </c>
    </row>
    <row r="7" spans="1:8" x14ac:dyDescent="0.45">
      <c r="A7" s="3" t="s">
        <v>42</v>
      </c>
    </row>
    <row r="8" spans="1:8" ht="3" customHeight="1" x14ac:dyDescent="0.45">
      <c r="A8" s="4"/>
      <c r="B8" s="4"/>
      <c r="C8" s="4"/>
      <c r="D8" s="4"/>
      <c r="E8" s="4"/>
      <c r="F8" s="4"/>
      <c r="G8" s="4"/>
      <c r="H8" s="4"/>
    </row>
    <row r="10" spans="1:8" x14ac:dyDescent="0.45">
      <c r="A10" s="11" t="s">
        <v>43</v>
      </c>
      <c r="B10" s="11" t="s">
        <v>44</v>
      </c>
      <c r="D10" s="11" t="s">
        <v>45</v>
      </c>
      <c r="E10" s="11" t="s">
        <v>44</v>
      </c>
    </row>
    <row r="11" spans="1:8" x14ac:dyDescent="0.45">
      <c r="A11" s="12" t="s">
        <v>46</v>
      </c>
      <c r="B11" s="13">
        <f>SUMIF(Budget!$D$16:$D$43,"einmalig",Budget!$H$16:$H$43)</f>
        <v>34400</v>
      </c>
      <c r="D11" s="12" t="s">
        <v>46</v>
      </c>
      <c r="E11" s="13">
        <f>SUMIF(Budget!$D$49:$D$64,"einmalig",Budget!$H$49:$H$64)</f>
        <v>30000</v>
      </c>
    </row>
    <row r="12" spans="1:8" x14ac:dyDescent="0.45">
      <c r="A12" s="12" t="s">
        <v>47</v>
      </c>
      <c r="B12" s="13">
        <f>SUMIF(Budget!$D$16:$D$43,"wiederkehrend",Budget!$H$16:$H$43)</f>
        <v>94500</v>
      </c>
      <c r="D12" s="12" t="s">
        <v>47</v>
      </c>
      <c r="E12" s="13">
        <f>SUMIF(Budget!$D$49:$D$64,"wiederkehrend",Budget!$H$49:$H$64)</f>
        <v>100150</v>
      </c>
    </row>
    <row r="13" spans="1:8" x14ac:dyDescent="0.45">
      <c r="A13" s="14" t="s">
        <v>48</v>
      </c>
      <c r="B13" s="13">
        <f>B11+B12</f>
        <v>128900</v>
      </c>
      <c r="D13" s="14" t="s">
        <v>48</v>
      </c>
      <c r="E13" s="13">
        <f>E11+E12</f>
        <v>130150</v>
      </c>
    </row>
    <row r="14" spans="1:8" x14ac:dyDescent="0.45">
      <c r="A14" s="12" t="s">
        <v>49</v>
      </c>
      <c r="B14" s="13">
        <f>Budget!$H$44-B11-B12</f>
        <v>0</v>
      </c>
      <c r="D14" s="14" t="s">
        <v>50</v>
      </c>
      <c r="E14" s="13">
        <f>SUMIF(Budget!$E$49:$E$64,"zugesichert",Budget!$H$49:$H$64)</f>
        <v>15000</v>
      </c>
    </row>
    <row r="17" spans="1:5" x14ac:dyDescent="0.45">
      <c r="A17" s="11" t="s">
        <v>51</v>
      </c>
      <c r="B17" s="11" t="s">
        <v>44</v>
      </c>
      <c r="D17" s="11" t="s">
        <v>52</v>
      </c>
      <c r="E17" s="11" t="s">
        <v>44</v>
      </c>
    </row>
    <row r="18" spans="1:5" x14ac:dyDescent="0.45">
      <c r="A18" s="14" t="s">
        <v>46</v>
      </c>
      <c r="B18" s="15">
        <f>E11-B11</f>
        <v>-4400</v>
      </c>
      <c r="D18" s="12" t="s">
        <v>53</v>
      </c>
      <c r="E18" s="13">
        <f>SUMIF(Budget!$C$16:$C$43,"Personal",Budget!$H$16:$H$43)</f>
        <v>64500</v>
      </c>
    </row>
    <row r="19" spans="1:5" x14ac:dyDescent="0.45">
      <c r="A19" s="14" t="s">
        <v>47</v>
      </c>
      <c r="B19" s="15">
        <f>E12-B12</f>
        <v>5650</v>
      </c>
      <c r="D19" s="12" t="s">
        <v>54</v>
      </c>
      <c r="E19" s="13">
        <f>SUMIF(Budget!$C$16:$C$43,"Honorare Dritte",Budget!$H$16:$H$43)</f>
        <v>14400</v>
      </c>
    </row>
    <row r="20" spans="1:5" x14ac:dyDescent="0.45">
      <c r="A20" s="14" t="s">
        <v>48</v>
      </c>
      <c r="B20" s="15">
        <f>E13-B13</f>
        <v>1250</v>
      </c>
      <c r="D20" s="12" t="s">
        <v>55</v>
      </c>
      <c r="E20" s="13">
        <f>SUMIF(Budget!$C$16:$C$43,"Material und Ausrüstung",Budget!$H$16:$H$43)</f>
        <v>0</v>
      </c>
    </row>
    <row r="21" spans="1:5" x14ac:dyDescent="0.45">
      <c r="A21" s="16" t="s">
        <v>56</v>
      </c>
      <c r="D21" s="12" t="s">
        <v>57</v>
      </c>
      <c r="E21" s="13">
        <f>SUMIF(Budget!$C$16:$C$43,"Raum und Infrastruktur",Budget!$H$16:$H$43)</f>
        <v>4000</v>
      </c>
    </row>
    <row r="22" spans="1:5" x14ac:dyDescent="0.45">
      <c r="D22" s="12" t="s">
        <v>58</v>
      </c>
      <c r="E22" s="13">
        <f>SUMIF(Budget!$C$16:$C$43,"Kommunikation",Budget!$H$16:$H$43)</f>
        <v>8000</v>
      </c>
    </row>
    <row r="23" spans="1:5" x14ac:dyDescent="0.45">
      <c r="A23" s="14" t="s">
        <v>59</v>
      </c>
      <c r="B23" s="17">
        <f>IFERROR(1-E14/E13,"")</f>
        <v>0.88474836726853634</v>
      </c>
      <c r="D23" s="12" t="s">
        <v>60</v>
      </c>
      <c r="E23" s="13">
        <f>SUMIF(Budget!$C$16:$C$43,"Anlässe und Verpflegung",Budget!$H$16:$H$43)</f>
        <v>6000</v>
      </c>
    </row>
    <row r="24" spans="1:5" x14ac:dyDescent="0.45">
      <c r="D24" s="12" t="s">
        <v>61</v>
      </c>
      <c r="E24" s="13">
        <f>SUMIF(Budget!$C$16:$C$43,"Erhebung und Auswertung",Budget!$H$16:$H$43)</f>
        <v>12000</v>
      </c>
    </row>
    <row r="25" spans="1:5" x14ac:dyDescent="0.45">
      <c r="D25" s="12" t="s">
        <v>62</v>
      </c>
      <c r="E25" s="13">
        <f>SUMIF(Budget!$C$16:$C$43,"Transport",Budget!$H$16:$H$43)</f>
        <v>0</v>
      </c>
    </row>
    <row r="26" spans="1:5" x14ac:dyDescent="0.45">
      <c r="D26" s="12" t="s">
        <v>63</v>
      </c>
      <c r="E26" s="13">
        <f>SUMIF(Budget!$C$16:$C$43,"Versicherung und Gebühren",Budget!$H$16:$H$43)</f>
        <v>0</v>
      </c>
    </row>
    <row r="27" spans="1:5" x14ac:dyDescent="0.45">
      <c r="D27" s="12" t="s">
        <v>32</v>
      </c>
      <c r="E27" s="13">
        <f>SUMIF(Budget!$C$16:$C$43,"Reserve",Budget!$H$16:$H$43)</f>
        <v>5000</v>
      </c>
    </row>
    <row r="28" spans="1:5" x14ac:dyDescent="0.45">
      <c r="D28" s="12" t="s">
        <v>64</v>
      </c>
      <c r="E28" s="13">
        <f>SUMIF(Budget!$C$16:$C$43,"Weiteres",Budget!$H$16:$H$43)</f>
        <v>15000</v>
      </c>
    </row>
    <row r="32" spans="1:5" x14ac:dyDescent="0.45">
      <c r="A32" s="10" t="s">
        <v>40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8"/>
  <sheetViews>
    <sheetView showGridLines="0" topLeftCell="A4" zoomScaleNormal="100" workbookViewId="0">
      <selection activeCell="F18" sqref="F18"/>
    </sheetView>
  </sheetViews>
  <sheetFormatPr baseColWidth="10" defaultColWidth="8.6640625" defaultRowHeight="14.25" x14ac:dyDescent="0.45"/>
  <cols>
    <col min="1" max="1" width="5" customWidth="1"/>
    <col min="2" max="2" width="44" customWidth="1"/>
    <col min="3" max="3" width="24" customWidth="1"/>
    <col min="4" max="4" width="16" customWidth="1"/>
    <col min="5" max="5" width="10" customWidth="1"/>
    <col min="6" max="7" width="14" customWidth="1"/>
    <col min="8" max="8" width="16" customWidth="1"/>
    <col min="9" max="9" width="34" customWidth="1"/>
  </cols>
  <sheetData>
    <row r="1" spans="1:9" ht="18.75" customHeight="1" x14ac:dyDescent="0.45"/>
    <row r="2" spans="1:9" ht="18.75" customHeight="1" x14ac:dyDescent="0.45"/>
    <row r="3" spans="1:9" ht="18.75" customHeight="1" x14ac:dyDescent="0.45"/>
    <row r="4" spans="1:9" ht="18.75" customHeight="1" x14ac:dyDescent="0.45"/>
    <row r="5" spans="1:9" ht="18.75" customHeight="1" x14ac:dyDescent="0.45"/>
    <row r="6" spans="1:9" ht="18.75" x14ac:dyDescent="0.5">
      <c r="A6" s="2" t="s">
        <v>0</v>
      </c>
    </row>
    <row r="7" spans="1:9" x14ac:dyDescent="0.45">
      <c r="A7" s="3" t="s">
        <v>65</v>
      </c>
    </row>
    <row r="8" spans="1:9" ht="3" customHeight="1" x14ac:dyDescent="0.45">
      <c r="A8" s="4"/>
      <c r="B8" s="4"/>
      <c r="C8" s="4"/>
      <c r="D8" s="4"/>
      <c r="E8" s="4"/>
      <c r="F8" s="4"/>
      <c r="G8" s="4"/>
      <c r="H8" s="4"/>
    </row>
    <row r="10" spans="1:9" x14ac:dyDescent="0.45">
      <c r="A10" s="18" t="s">
        <v>66</v>
      </c>
      <c r="F10" s="18" t="s">
        <v>67</v>
      </c>
    </row>
    <row r="11" spans="1:9" x14ac:dyDescent="0.45">
      <c r="A11" s="1" t="s">
        <v>68</v>
      </c>
      <c r="B11" s="1"/>
      <c r="C11" s="1"/>
      <c r="D11" s="1"/>
      <c r="F11" s="1" t="s">
        <v>69</v>
      </c>
      <c r="G11" s="1"/>
    </row>
    <row r="14" spans="1:9" x14ac:dyDescent="0.45">
      <c r="A14" s="5" t="s">
        <v>43</v>
      </c>
      <c r="C14" s="16" t="s">
        <v>70</v>
      </c>
    </row>
    <row r="15" spans="1:9" ht="30" customHeight="1" x14ac:dyDescent="0.45">
      <c r="A15" s="20" t="s">
        <v>71</v>
      </c>
      <c r="B15" s="20" t="s">
        <v>72</v>
      </c>
      <c r="C15" s="20" t="s">
        <v>73</v>
      </c>
      <c r="D15" s="20" t="s">
        <v>26</v>
      </c>
      <c r="E15" s="20" t="s">
        <v>74</v>
      </c>
      <c r="F15" s="20" t="s">
        <v>75</v>
      </c>
      <c r="G15" s="20" t="s">
        <v>76</v>
      </c>
      <c r="H15" s="20" t="s">
        <v>77</v>
      </c>
      <c r="I15" s="20" t="s">
        <v>78</v>
      </c>
    </row>
    <row r="16" spans="1:9" ht="24" customHeight="1" x14ac:dyDescent="0.45">
      <c r="A16" s="21">
        <v>1</v>
      </c>
      <c r="B16" s="22" t="s">
        <v>79</v>
      </c>
      <c r="C16" s="19" t="s">
        <v>53</v>
      </c>
      <c r="D16" s="19" t="s">
        <v>80</v>
      </c>
      <c r="E16" s="23">
        <v>1</v>
      </c>
      <c r="F16" s="23" t="s">
        <v>81</v>
      </c>
      <c r="G16" s="24">
        <v>62000</v>
      </c>
      <c r="H16" s="25">
        <f t="shared" ref="H16:H43" si="0">IF(OR($E16="",$G16=""),"",$E16*$G16)</f>
        <v>62000</v>
      </c>
      <c r="I16" s="22" t="s">
        <v>82</v>
      </c>
    </row>
    <row r="17" spans="1:9" ht="24" customHeight="1" x14ac:dyDescent="0.45">
      <c r="A17" s="21">
        <v>2</v>
      </c>
      <c r="B17" s="22" t="s">
        <v>83</v>
      </c>
      <c r="C17" s="19" t="s">
        <v>54</v>
      </c>
      <c r="D17" s="19" t="s">
        <v>46</v>
      </c>
      <c r="E17" s="23">
        <v>80</v>
      </c>
      <c r="F17" s="23" t="s">
        <v>84</v>
      </c>
      <c r="G17" s="24">
        <v>180</v>
      </c>
      <c r="H17" s="25">
        <f>IF(OR($E17="",$G17=""),"",$E17*$G17)</f>
        <v>14400</v>
      </c>
      <c r="I17" s="22" t="s">
        <v>85</v>
      </c>
    </row>
    <row r="18" spans="1:9" ht="24" customHeight="1" x14ac:dyDescent="0.45">
      <c r="A18" s="21">
        <v>3</v>
      </c>
      <c r="B18" s="22" t="s">
        <v>86</v>
      </c>
      <c r="C18" s="19" t="s">
        <v>61</v>
      </c>
      <c r="D18" s="19" t="s">
        <v>46</v>
      </c>
      <c r="E18" s="23">
        <v>1</v>
      </c>
      <c r="F18" s="23" t="s">
        <v>81</v>
      </c>
      <c r="G18" s="24">
        <v>12000</v>
      </c>
      <c r="H18" s="25">
        <f t="shared" si="0"/>
        <v>12000</v>
      </c>
      <c r="I18" s="22" t="s">
        <v>87</v>
      </c>
    </row>
    <row r="19" spans="1:9" ht="24" customHeight="1" x14ac:dyDescent="0.45">
      <c r="A19" s="21">
        <v>4</v>
      </c>
      <c r="B19" s="22" t="s">
        <v>88</v>
      </c>
      <c r="C19" s="19" t="s">
        <v>58</v>
      </c>
      <c r="D19" s="19" t="s">
        <v>46</v>
      </c>
      <c r="E19" s="23">
        <v>1</v>
      </c>
      <c r="F19" s="23" t="s">
        <v>81</v>
      </c>
      <c r="G19" s="24">
        <v>8000</v>
      </c>
      <c r="H19" s="25">
        <f t="shared" si="0"/>
        <v>8000</v>
      </c>
      <c r="I19" s="22"/>
    </row>
    <row r="20" spans="1:9" ht="24" customHeight="1" x14ac:dyDescent="0.45">
      <c r="A20" s="21">
        <v>5</v>
      </c>
      <c r="B20" s="22" t="s">
        <v>89</v>
      </c>
      <c r="C20" s="19" t="s">
        <v>57</v>
      </c>
      <c r="D20" s="19" t="s">
        <v>80</v>
      </c>
      <c r="E20" s="23">
        <v>1</v>
      </c>
      <c r="F20" s="23" t="s">
        <v>81</v>
      </c>
      <c r="G20" s="24">
        <v>4000</v>
      </c>
      <c r="H20" s="25">
        <f t="shared" si="0"/>
        <v>4000</v>
      </c>
      <c r="I20" s="22"/>
    </row>
    <row r="21" spans="1:9" ht="24" customHeight="1" x14ac:dyDescent="0.45">
      <c r="A21" s="21">
        <v>6</v>
      </c>
      <c r="B21" s="22" t="s">
        <v>90</v>
      </c>
      <c r="C21" s="19" t="s">
        <v>60</v>
      </c>
      <c r="D21" s="19" t="s">
        <v>80</v>
      </c>
      <c r="E21" s="23">
        <v>4</v>
      </c>
      <c r="F21" s="23" t="s">
        <v>91</v>
      </c>
      <c r="G21" s="24">
        <v>1500</v>
      </c>
      <c r="H21" s="25">
        <f t="shared" si="0"/>
        <v>6000</v>
      </c>
      <c r="I21" s="22" t="s">
        <v>92</v>
      </c>
    </row>
    <row r="22" spans="1:9" ht="24" customHeight="1" x14ac:dyDescent="0.45">
      <c r="A22" s="21">
        <v>7</v>
      </c>
      <c r="B22" s="22" t="s">
        <v>93</v>
      </c>
      <c r="C22" s="19" t="s">
        <v>64</v>
      </c>
      <c r="D22" s="19" t="s">
        <v>80</v>
      </c>
      <c r="E22" s="23">
        <v>1</v>
      </c>
      <c r="F22" s="23" t="s">
        <v>81</v>
      </c>
      <c r="G22" s="24">
        <v>15000</v>
      </c>
      <c r="H22" s="25">
        <f t="shared" si="0"/>
        <v>15000</v>
      </c>
      <c r="I22" s="22" t="s">
        <v>94</v>
      </c>
    </row>
    <row r="23" spans="1:9" ht="24" customHeight="1" x14ac:dyDescent="0.45">
      <c r="A23" s="21">
        <v>8</v>
      </c>
      <c r="B23" s="22" t="s">
        <v>95</v>
      </c>
      <c r="C23" s="19" t="s">
        <v>53</v>
      </c>
      <c r="D23" s="19" t="s">
        <v>80</v>
      </c>
      <c r="E23" s="23">
        <v>1</v>
      </c>
      <c r="F23" s="23" t="s">
        <v>81</v>
      </c>
      <c r="G23" s="24">
        <v>2500</v>
      </c>
      <c r="H23" s="25">
        <f t="shared" si="0"/>
        <v>2500</v>
      </c>
      <c r="I23" s="22"/>
    </row>
    <row r="24" spans="1:9" ht="24" customHeight="1" x14ac:dyDescent="0.45">
      <c r="A24" s="21">
        <v>9</v>
      </c>
      <c r="B24" s="22" t="s">
        <v>32</v>
      </c>
      <c r="C24" s="19" t="s">
        <v>32</v>
      </c>
      <c r="D24" s="19" t="s">
        <v>80</v>
      </c>
      <c r="E24" s="23">
        <v>1</v>
      </c>
      <c r="F24" s="23" t="s">
        <v>81</v>
      </c>
      <c r="G24" s="24">
        <v>5000</v>
      </c>
      <c r="H24" s="25">
        <f t="shared" si="0"/>
        <v>5000</v>
      </c>
      <c r="I24" s="22" t="s">
        <v>96</v>
      </c>
    </row>
    <row r="25" spans="1:9" ht="24" customHeight="1" x14ac:dyDescent="0.45">
      <c r="A25" s="21">
        <v>10</v>
      </c>
      <c r="B25" s="22"/>
      <c r="C25" s="19"/>
      <c r="D25" s="19"/>
      <c r="E25" s="23"/>
      <c r="F25" s="23"/>
      <c r="G25" s="24"/>
      <c r="H25" s="25" t="str">
        <f t="shared" si="0"/>
        <v/>
      </c>
      <c r="I25" s="22"/>
    </row>
    <row r="26" spans="1:9" ht="24" customHeight="1" x14ac:dyDescent="0.45">
      <c r="A26" s="21">
        <v>11</v>
      </c>
      <c r="B26" s="22"/>
      <c r="C26" s="19"/>
      <c r="D26" s="19"/>
      <c r="E26" s="23"/>
      <c r="F26" s="23"/>
      <c r="G26" s="24"/>
      <c r="H26" s="25" t="str">
        <f t="shared" si="0"/>
        <v/>
      </c>
      <c r="I26" s="22"/>
    </row>
    <row r="27" spans="1:9" ht="24" customHeight="1" x14ac:dyDescent="0.45">
      <c r="A27" s="21">
        <v>12</v>
      </c>
      <c r="B27" s="22"/>
      <c r="C27" s="19"/>
      <c r="D27" s="19"/>
      <c r="E27" s="23"/>
      <c r="F27" s="23"/>
      <c r="G27" s="24"/>
      <c r="H27" s="25" t="str">
        <f t="shared" si="0"/>
        <v/>
      </c>
      <c r="I27" s="22"/>
    </row>
    <row r="28" spans="1:9" ht="24" customHeight="1" x14ac:dyDescent="0.45">
      <c r="A28" s="21">
        <v>13</v>
      </c>
      <c r="B28" s="22"/>
      <c r="C28" s="19"/>
      <c r="D28" s="19"/>
      <c r="E28" s="23"/>
      <c r="F28" s="23"/>
      <c r="G28" s="24"/>
      <c r="H28" s="25" t="str">
        <f t="shared" si="0"/>
        <v/>
      </c>
      <c r="I28" s="22"/>
    </row>
    <row r="29" spans="1:9" ht="24" customHeight="1" x14ac:dyDescent="0.45">
      <c r="A29" s="21">
        <v>14</v>
      </c>
      <c r="B29" s="22"/>
      <c r="C29" s="19"/>
      <c r="D29" s="19"/>
      <c r="E29" s="23"/>
      <c r="F29" s="23"/>
      <c r="G29" s="24"/>
      <c r="H29" s="25" t="str">
        <f t="shared" si="0"/>
        <v/>
      </c>
      <c r="I29" s="22"/>
    </row>
    <row r="30" spans="1:9" ht="24" customHeight="1" x14ac:dyDescent="0.45">
      <c r="A30" s="21">
        <v>15</v>
      </c>
      <c r="B30" s="22"/>
      <c r="C30" s="19"/>
      <c r="D30" s="19"/>
      <c r="E30" s="23"/>
      <c r="F30" s="23"/>
      <c r="G30" s="24"/>
      <c r="H30" s="25" t="str">
        <f t="shared" si="0"/>
        <v/>
      </c>
      <c r="I30" s="22"/>
    </row>
    <row r="31" spans="1:9" ht="24" customHeight="1" x14ac:dyDescent="0.45">
      <c r="A31" s="21">
        <v>16</v>
      </c>
      <c r="B31" s="22"/>
      <c r="C31" s="19"/>
      <c r="D31" s="19"/>
      <c r="E31" s="23"/>
      <c r="F31" s="23"/>
      <c r="G31" s="24"/>
      <c r="H31" s="25" t="str">
        <f t="shared" si="0"/>
        <v/>
      </c>
      <c r="I31" s="22"/>
    </row>
    <row r="32" spans="1:9" ht="24" customHeight="1" x14ac:dyDescent="0.45">
      <c r="A32" s="21">
        <v>17</v>
      </c>
      <c r="B32" s="22"/>
      <c r="C32" s="19"/>
      <c r="D32" s="19"/>
      <c r="E32" s="23"/>
      <c r="F32" s="23"/>
      <c r="G32" s="24"/>
      <c r="H32" s="25" t="str">
        <f t="shared" si="0"/>
        <v/>
      </c>
      <c r="I32" s="22"/>
    </row>
    <row r="33" spans="1:9" ht="24" customHeight="1" x14ac:dyDescent="0.45">
      <c r="A33" s="21">
        <v>18</v>
      </c>
      <c r="B33" s="22"/>
      <c r="C33" s="19"/>
      <c r="D33" s="19"/>
      <c r="E33" s="23"/>
      <c r="F33" s="23"/>
      <c r="G33" s="24"/>
      <c r="H33" s="25" t="str">
        <f t="shared" si="0"/>
        <v/>
      </c>
      <c r="I33" s="22"/>
    </row>
    <row r="34" spans="1:9" ht="24" customHeight="1" x14ac:dyDescent="0.45">
      <c r="A34" s="21">
        <v>19</v>
      </c>
      <c r="B34" s="22"/>
      <c r="C34" s="19"/>
      <c r="D34" s="19"/>
      <c r="E34" s="23"/>
      <c r="F34" s="23"/>
      <c r="G34" s="24"/>
      <c r="H34" s="25" t="str">
        <f t="shared" si="0"/>
        <v/>
      </c>
      <c r="I34" s="22"/>
    </row>
    <row r="35" spans="1:9" ht="24" customHeight="1" x14ac:dyDescent="0.45">
      <c r="A35" s="21">
        <v>20</v>
      </c>
      <c r="B35" s="22"/>
      <c r="C35" s="19"/>
      <c r="D35" s="19"/>
      <c r="E35" s="23"/>
      <c r="F35" s="23"/>
      <c r="G35" s="24"/>
      <c r="H35" s="25" t="str">
        <f t="shared" si="0"/>
        <v/>
      </c>
      <c r="I35" s="22"/>
    </row>
    <row r="36" spans="1:9" ht="24" customHeight="1" x14ac:dyDescent="0.45">
      <c r="A36" s="21">
        <v>21</v>
      </c>
      <c r="B36" s="22"/>
      <c r="C36" s="19"/>
      <c r="D36" s="19"/>
      <c r="E36" s="23"/>
      <c r="F36" s="23"/>
      <c r="G36" s="24"/>
      <c r="H36" s="25" t="str">
        <f t="shared" si="0"/>
        <v/>
      </c>
      <c r="I36" s="22"/>
    </row>
    <row r="37" spans="1:9" ht="24" customHeight="1" x14ac:dyDescent="0.45">
      <c r="A37" s="21">
        <v>22</v>
      </c>
      <c r="B37" s="22"/>
      <c r="C37" s="19"/>
      <c r="D37" s="19"/>
      <c r="E37" s="23"/>
      <c r="F37" s="23"/>
      <c r="G37" s="24"/>
      <c r="H37" s="25" t="str">
        <f t="shared" si="0"/>
        <v/>
      </c>
      <c r="I37" s="22"/>
    </row>
    <row r="38" spans="1:9" ht="24" customHeight="1" x14ac:dyDescent="0.45">
      <c r="A38" s="21">
        <v>23</v>
      </c>
      <c r="B38" s="22"/>
      <c r="C38" s="19"/>
      <c r="D38" s="19"/>
      <c r="E38" s="23"/>
      <c r="F38" s="23"/>
      <c r="G38" s="24"/>
      <c r="H38" s="25" t="str">
        <f t="shared" si="0"/>
        <v/>
      </c>
      <c r="I38" s="22"/>
    </row>
    <row r="39" spans="1:9" ht="24" customHeight="1" x14ac:dyDescent="0.45">
      <c r="A39" s="21">
        <v>24</v>
      </c>
      <c r="B39" s="22"/>
      <c r="C39" s="19"/>
      <c r="D39" s="19"/>
      <c r="E39" s="23"/>
      <c r="F39" s="23"/>
      <c r="G39" s="24"/>
      <c r="H39" s="25" t="str">
        <f t="shared" si="0"/>
        <v/>
      </c>
      <c r="I39" s="22"/>
    </row>
    <row r="40" spans="1:9" ht="24" customHeight="1" x14ac:dyDescent="0.45">
      <c r="A40" s="21">
        <v>25</v>
      </c>
      <c r="B40" s="22"/>
      <c r="C40" s="19"/>
      <c r="D40" s="19"/>
      <c r="E40" s="23"/>
      <c r="F40" s="23"/>
      <c r="G40" s="24"/>
      <c r="H40" s="25" t="str">
        <f t="shared" si="0"/>
        <v/>
      </c>
      <c r="I40" s="22"/>
    </row>
    <row r="41" spans="1:9" ht="24" customHeight="1" x14ac:dyDescent="0.45">
      <c r="A41" s="21">
        <v>26</v>
      </c>
      <c r="B41" s="22"/>
      <c r="C41" s="19"/>
      <c r="D41" s="19"/>
      <c r="E41" s="23"/>
      <c r="F41" s="23"/>
      <c r="G41" s="24"/>
      <c r="H41" s="25" t="str">
        <f t="shared" si="0"/>
        <v/>
      </c>
      <c r="I41" s="22"/>
    </row>
    <row r="42" spans="1:9" ht="24" customHeight="1" x14ac:dyDescent="0.45">
      <c r="A42" s="21">
        <v>27</v>
      </c>
      <c r="B42" s="22"/>
      <c r="C42" s="19"/>
      <c r="D42" s="19"/>
      <c r="E42" s="23"/>
      <c r="F42" s="23"/>
      <c r="G42" s="24"/>
      <c r="H42" s="25" t="str">
        <f t="shared" si="0"/>
        <v/>
      </c>
      <c r="I42" s="22"/>
    </row>
    <row r="43" spans="1:9" ht="24" customHeight="1" x14ac:dyDescent="0.45">
      <c r="A43" s="21">
        <v>28</v>
      </c>
      <c r="B43" s="22"/>
      <c r="C43" s="19"/>
      <c r="D43" s="19"/>
      <c r="E43" s="23"/>
      <c r="F43" s="23"/>
      <c r="G43" s="24"/>
      <c r="H43" s="25" t="str">
        <f t="shared" si="0"/>
        <v/>
      </c>
      <c r="I43" s="22"/>
    </row>
    <row r="44" spans="1:9" x14ac:dyDescent="0.45">
      <c r="A44" s="26"/>
      <c r="B44" s="27" t="s">
        <v>97</v>
      </c>
      <c r="C44" s="26"/>
      <c r="D44" s="26"/>
      <c r="E44" s="26"/>
      <c r="F44" s="26"/>
      <c r="G44" s="26"/>
      <c r="H44" s="28">
        <f>SUM($H$16:$H$43)</f>
        <v>128900</v>
      </c>
      <c r="I44" s="26"/>
    </row>
    <row r="47" spans="1:9" x14ac:dyDescent="0.45">
      <c r="A47" s="5" t="s">
        <v>45</v>
      </c>
      <c r="C47" s="16" t="s">
        <v>98</v>
      </c>
    </row>
    <row r="48" spans="1:9" ht="30" customHeight="1" x14ac:dyDescent="0.45">
      <c r="A48" s="20" t="s">
        <v>71</v>
      </c>
      <c r="B48" s="20" t="s">
        <v>99</v>
      </c>
      <c r="C48" s="20" t="s">
        <v>100</v>
      </c>
      <c r="D48" s="20" t="s">
        <v>26</v>
      </c>
      <c r="E48" s="20" t="s">
        <v>28</v>
      </c>
      <c r="F48" s="20" t="s">
        <v>101</v>
      </c>
      <c r="G48" s="20"/>
      <c r="H48" s="20" t="s">
        <v>77</v>
      </c>
      <c r="I48" s="20" t="s">
        <v>78</v>
      </c>
    </row>
    <row r="49" spans="1:9" ht="24" customHeight="1" x14ac:dyDescent="0.45">
      <c r="A49" s="21">
        <v>1</v>
      </c>
      <c r="B49" s="22" t="s">
        <v>102</v>
      </c>
      <c r="C49" s="19" t="s">
        <v>103</v>
      </c>
      <c r="D49" s="19" t="s">
        <v>80</v>
      </c>
      <c r="E49" s="19" t="s">
        <v>104</v>
      </c>
      <c r="F49" s="19"/>
      <c r="G49" s="19"/>
      <c r="H49" s="25">
        <f>Kostenteiler!$G$29</f>
        <v>85150</v>
      </c>
      <c r="I49" s="22" t="s">
        <v>105</v>
      </c>
    </row>
    <row r="50" spans="1:9" ht="24" customHeight="1" x14ac:dyDescent="0.45">
      <c r="A50" s="21">
        <v>2</v>
      </c>
      <c r="B50" s="22" t="s">
        <v>106</v>
      </c>
      <c r="C50" s="19" t="s">
        <v>107</v>
      </c>
      <c r="D50" s="19" t="s">
        <v>46</v>
      </c>
      <c r="E50" s="19" t="s">
        <v>108</v>
      </c>
      <c r="F50" s="19" t="s">
        <v>109</v>
      </c>
      <c r="G50" s="19"/>
      <c r="H50" s="24">
        <v>20000</v>
      </c>
      <c r="I50" s="22"/>
    </row>
    <row r="51" spans="1:9" ht="24" customHeight="1" x14ac:dyDescent="0.45">
      <c r="A51" s="21">
        <v>3</v>
      </c>
      <c r="B51" s="22" t="s">
        <v>110</v>
      </c>
      <c r="C51" s="19" t="s">
        <v>111</v>
      </c>
      <c r="D51" s="19" t="s">
        <v>46</v>
      </c>
      <c r="E51" s="19" t="s">
        <v>104</v>
      </c>
      <c r="F51" s="19"/>
      <c r="G51" s="19"/>
      <c r="H51" s="24">
        <v>10000</v>
      </c>
      <c r="I51" s="22" t="s">
        <v>112</v>
      </c>
    </row>
    <row r="52" spans="1:9" ht="24" customHeight="1" x14ac:dyDescent="0.45">
      <c r="A52" s="21">
        <v>4</v>
      </c>
      <c r="B52" s="22" t="s">
        <v>113</v>
      </c>
      <c r="C52" s="19" t="s">
        <v>107</v>
      </c>
      <c r="D52" s="19" t="s">
        <v>80</v>
      </c>
      <c r="E52" s="19" t="s">
        <v>114</v>
      </c>
      <c r="F52" s="19"/>
      <c r="G52" s="19"/>
      <c r="H52" s="24">
        <v>15000</v>
      </c>
      <c r="I52" s="22"/>
    </row>
    <row r="53" spans="1:9" ht="24" customHeight="1" x14ac:dyDescent="0.45">
      <c r="A53" s="21">
        <v>5</v>
      </c>
      <c r="B53" s="22"/>
      <c r="C53" s="19"/>
      <c r="D53" s="19"/>
      <c r="E53" s="19"/>
      <c r="F53" s="19"/>
      <c r="G53" s="19"/>
      <c r="H53" s="24"/>
      <c r="I53" s="22"/>
    </row>
    <row r="54" spans="1:9" ht="24" customHeight="1" x14ac:dyDescent="0.45">
      <c r="A54" s="21">
        <v>6</v>
      </c>
      <c r="B54" s="22"/>
      <c r="C54" s="19"/>
      <c r="D54" s="19"/>
      <c r="E54" s="19"/>
      <c r="F54" s="19"/>
      <c r="G54" s="19"/>
      <c r="H54" s="24"/>
      <c r="I54" s="22"/>
    </row>
    <row r="55" spans="1:9" ht="24" customHeight="1" x14ac:dyDescent="0.45">
      <c r="A55" s="21">
        <v>7</v>
      </c>
      <c r="B55" s="22"/>
      <c r="C55" s="19"/>
      <c r="D55" s="19"/>
      <c r="E55" s="19"/>
      <c r="F55" s="19"/>
      <c r="G55" s="19"/>
      <c r="H55" s="24"/>
      <c r="I55" s="22"/>
    </row>
    <row r="56" spans="1:9" ht="24" customHeight="1" x14ac:dyDescent="0.45">
      <c r="A56" s="21">
        <v>8</v>
      </c>
      <c r="B56" s="22"/>
      <c r="C56" s="19"/>
      <c r="D56" s="19"/>
      <c r="E56" s="19"/>
      <c r="F56" s="19"/>
      <c r="G56" s="19"/>
      <c r="H56" s="24"/>
      <c r="I56" s="22"/>
    </row>
    <row r="57" spans="1:9" ht="24" customHeight="1" x14ac:dyDescent="0.45">
      <c r="A57" s="21">
        <v>9</v>
      </c>
      <c r="B57" s="22"/>
      <c r="C57" s="19"/>
      <c r="D57" s="19"/>
      <c r="E57" s="19"/>
      <c r="F57" s="19"/>
      <c r="G57" s="19"/>
      <c r="H57" s="24"/>
      <c r="I57" s="22"/>
    </row>
    <row r="58" spans="1:9" ht="24" customHeight="1" x14ac:dyDescent="0.45">
      <c r="A58" s="21">
        <v>10</v>
      </c>
      <c r="B58" s="22"/>
      <c r="C58" s="19"/>
      <c r="D58" s="19"/>
      <c r="E58" s="19"/>
      <c r="F58" s="19"/>
      <c r="G58" s="19"/>
      <c r="H58" s="24"/>
      <c r="I58" s="22"/>
    </row>
    <row r="59" spans="1:9" ht="24" customHeight="1" x14ac:dyDescent="0.45">
      <c r="A59" s="21">
        <v>11</v>
      </c>
      <c r="B59" s="22"/>
      <c r="C59" s="19"/>
      <c r="D59" s="19"/>
      <c r="E59" s="19"/>
      <c r="F59" s="19"/>
      <c r="G59" s="19"/>
      <c r="H59" s="24"/>
      <c r="I59" s="22"/>
    </row>
    <row r="60" spans="1:9" ht="24" customHeight="1" x14ac:dyDescent="0.45">
      <c r="A60" s="21">
        <v>12</v>
      </c>
      <c r="B60" s="22"/>
      <c r="C60" s="19"/>
      <c r="D60" s="19"/>
      <c r="E60" s="19"/>
      <c r="F60" s="19"/>
      <c r="G60" s="19"/>
      <c r="H60" s="24"/>
      <c r="I60" s="22"/>
    </row>
    <row r="61" spans="1:9" ht="24" customHeight="1" x14ac:dyDescent="0.45">
      <c r="A61" s="21">
        <v>13</v>
      </c>
      <c r="B61" s="22"/>
      <c r="C61" s="19"/>
      <c r="D61" s="19"/>
      <c r="E61" s="19"/>
      <c r="F61" s="19"/>
      <c r="G61" s="19"/>
      <c r="H61" s="24"/>
      <c r="I61" s="22"/>
    </row>
    <row r="62" spans="1:9" ht="24" customHeight="1" x14ac:dyDescent="0.45">
      <c r="A62" s="21">
        <v>14</v>
      </c>
      <c r="B62" s="22"/>
      <c r="C62" s="19"/>
      <c r="D62" s="19"/>
      <c r="E62" s="19"/>
      <c r="F62" s="19"/>
      <c r="G62" s="19"/>
      <c r="H62" s="24"/>
      <c r="I62" s="22"/>
    </row>
    <row r="63" spans="1:9" ht="24" customHeight="1" x14ac:dyDescent="0.45">
      <c r="A63" s="21">
        <v>15</v>
      </c>
      <c r="B63" s="22"/>
      <c r="C63" s="19"/>
      <c r="D63" s="19"/>
      <c r="E63" s="19"/>
      <c r="F63" s="19"/>
      <c r="G63" s="19"/>
      <c r="H63" s="24"/>
      <c r="I63" s="22"/>
    </row>
    <row r="64" spans="1:9" ht="24" customHeight="1" x14ac:dyDescent="0.45">
      <c r="A64" s="21">
        <v>16</v>
      </c>
      <c r="B64" s="22"/>
      <c r="C64" s="19"/>
      <c r="D64" s="19"/>
      <c r="E64" s="19"/>
      <c r="F64" s="19"/>
      <c r="G64" s="19"/>
      <c r="H64" s="24"/>
      <c r="I64" s="22"/>
    </row>
    <row r="65" spans="1:9" x14ac:dyDescent="0.45">
      <c r="A65" s="26"/>
      <c r="B65" s="27" t="s">
        <v>115</v>
      </c>
      <c r="C65" s="26"/>
      <c r="D65" s="26"/>
      <c r="E65" s="26"/>
      <c r="F65" s="26"/>
      <c r="G65" s="26"/>
      <c r="H65" s="28">
        <f>SUM($H$49:$H$64)</f>
        <v>130150</v>
      </c>
      <c r="I65" s="26"/>
    </row>
    <row r="68" spans="1:9" x14ac:dyDescent="0.45">
      <c r="A68" s="10" t="s">
        <v>40</v>
      </c>
    </row>
  </sheetData>
  <mergeCells count="2">
    <mergeCell ref="A11:D11"/>
    <mergeCell ref="F11:G11"/>
  </mergeCells>
  <dataValidations count="5">
    <dataValidation type="list" allowBlank="1" sqref="C16:C43" xr:uid="{00000000-0002-0000-0200-000000000000}">
      <formula1>L_Kategorie</formula1>
      <formula2>0</formula2>
    </dataValidation>
    <dataValidation type="list" allowBlank="1" sqref="D16:D43" xr:uid="{00000000-0002-0000-0200-000001000000}">
      <formula1>L_ArtKosten</formula1>
      <formula2>0</formula2>
    </dataValidation>
    <dataValidation type="list" allowBlank="1" sqref="C49:C64" xr:uid="{00000000-0002-0000-0200-000002000000}">
      <formula1>L_Quelle</formula1>
      <formula2>0</formula2>
    </dataValidation>
    <dataValidation type="list" allowBlank="1" sqref="D49:D64" xr:uid="{00000000-0002-0000-0200-000003000000}">
      <formula1>L_ArtFin</formula1>
      <formula2>0</formula2>
    </dataValidation>
    <dataValidation type="list" allowBlank="1" sqref="E49:E64" xr:uid="{00000000-0002-0000-0200-000004000000}">
      <formula1>L_Status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8"/>
  <sheetViews>
    <sheetView showGridLines="0" topLeftCell="A18" zoomScaleNormal="100" workbookViewId="0">
      <selection activeCell="E15" sqref="E15"/>
    </sheetView>
  </sheetViews>
  <sheetFormatPr baseColWidth="10" defaultColWidth="8.6640625" defaultRowHeight="14.25" x14ac:dyDescent="0.45"/>
  <cols>
    <col min="1" max="1" width="5" customWidth="1"/>
    <col min="2" max="2" width="30" customWidth="1"/>
    <col min="3" max="4" width="18" customWidth="1"/>
    <col min="5" max="5" width="15" customWidth="1"/>
    <col min="6" max="6" width="16" customWidth="1"/>
    <col min="7" max="7" width="20" customWidth="1"/>
    <col min="8" max="8" width="12" customWidth="1"/>
  </cols>
  <sheetData>
    <row r="1" spans="1:8" ht="18.75" customHeight="1" x14ac:dyDescent="0.45"/>
    <row r="2" spans="1:8" ht="18.75" customHeight="1" x14ac:dyDescent="0.45"/>
    <row r="3" spans="1:8" ht="18.75" customHeight="1" x14ac:dyDescent="0.45"/>
    <row r="4" spans="1:8" ht="18.75" customHeight="1" x14ac:dyDescent="0.45"/>
    <row r="5" spans="1:8" ht="18.75" customHeight="1" x14ac:dyDescent="0.45"/>
    <row r="6" spans="1:8" ht="18.75" x14ac:dyDescent="0.5">
      <c r="A6" s="2" t="s">
        <v>116</v>
      </c>
    </row>
    <row r="7" spans="1:8" x14ac:dyDescent="0.45">
      <c r="A7" s="3" t="s">
        <v>117</v>
      </c>
    </row>
    <row r="8" spans="1:8" ht="3" customHeight="1" x14ac:dyDescent="0.45">
      <c r="A8" s="4"/>
      <c r="B8" s="4"/>
      <c r="C8" s="4"/>
      <c r="D8" s="4"/>
      <c r="E8" s="4"/>
      <c r="F8" s="4"/>
      <c r="G8" s="4"/>
      <c r="H8" s="4"/>
    </row>
    <row r="10" spans="1:8" x14ac:dyDescent="0.45">
      <c r="A10" s="18" t="s">
        <v>118</v>
      </c>
      <c r="D10" s="24">
        <v>85000</v>
      </c>
      <c r="F10" s="16" t="s">
        <v>119</v>
      </c>
    </row>
    <row r="11" spans="1:8" x14ac:dyDescent="0.45">
      <c r="A11" s="18" t="s">
        <v>120</v>
      </c>
      <c r="D11" s="24">
        <v>2000</v>
      </c>
      <c r="F11" s="16" t="s">
        <v>121</v>
      </c>
    </row>
    <row r="12" spans="1:8" x14ac:dyDescent="0.45">
      <c r="A12" s="18" t="s">
        <v>122</v>
      </c>
      <c r="D12" s="23" t="s">
        <v>123</v>
      </c>
      <c r="F12" s="16" t="s">
        <v>124</v>
      </c>
    </row>
    <row r="13" spans="1:8" x14ac:dyDescent="0.45">
      <c r="A13" s="18" t="s">
        <v>125</v>
      </c>
      <c r="D13" s="29">
        <v>5</v>
      </c>
    </row>
    <row r="16" spans="1:8" ht="30" customHeight="1" x14ac:dyDescent="0.45">
      <c r="A16" s="20" t="s">
        <v>71</v>
      </c>
      <c r="B16" s="20" t="s">
        <v>126</v>
      </c>
      <c r="C16" s="20" t="s">
        <v>100</v>
      </c>
      <c r="D16" s="20" t="s">
        <v>30</v>
      </c>
      <c r="E16" s="20" t="s">
        <v>127</v>
      </c>
      <c r="F16" s="20" t="s">
        <v>128</v>
      </c>
      <c r="G16" s="20" t="s">
        <v>129</v>
      </c>
      <c r="H16" s="20" t="s">
        <v>130</v>
      </c>
    </row>
    <row r="17" spans="1:8" x14ac:dyDescent="0.45">
      <c r="A17" s="21">
        <v>1</v>
      </c>
      <c r="B17" s="19" t="s">
        <v>131</v>
      </c>
      <c r="C17" s="19" t="s">
        <v>132</v>
      </c>
      <c r="D17" s="24">
        <v>4200</v>
      </c>
      <c r="E17" s="25">
        <f t="shared" ref="E17:E28" si="0">IF($B17="","",$D$11)</f>
        <v>2000</v>
      </c>
      <c r="F17" s="25">
        <f t="shared" ref="F17:F28" si="1">IF($D17="","",ROUND($D17*$D$13,0))</f>
        <v>21000</v>
      </c>
      <c r="G17" s="28">
        <f t="shared" ref="G17:G28" si="2">IF($B17="","",$E17+$F17)</f>
        <v>23000</v>
      </c>
      <c r="H17" s="30">
        <f t="shared" ref="H17:H28" si="3">IFERROR($G17/$G$29,"")</f>
        <v>0.27011156782149148</v>
      </c>
    </row>
    <row r="18" spans="1:8" x14ac:dyDescent="0.45">
      <c r="A18" s="21">
        <v>2</v>
      </c>
      <c r="B18" s="19" t="s">
        <v>133</v>
      </c>
      <c r="C18" s="19" t="s">
        <v>132</v>
      </c>
      <c r="D18" s="24">
        <v>2100</v>
      </c>
      <c r="E18" s="25">
        <f t="shared" si="0"/>
        <v>2000</v>
      </c>
      <c r="F18" s="25">
        <f t="shared" si="1"/>
        <v>10500</v>
      </c>
      <c r="G18" s="28">
        <f t="shared" si="2"/>
        <v>12500</v>
      </c>
      <c r="H18" s="30">
        <f t="shared" si="3"/>
        <v>0.14679976512037582</v>
      </c>
    </row>
    <row r="19" spans="1:8" x14ac:dyDescent="0.45">
      <c r="A19" s="21">
        <v>3</v>
      </c>
      <c r="B19" s="19" t="s">
        <v>151</v>
      </c>
      <c r="C19" s="19" t="s">
        <v>144</v>
      </c>
      <c r="D19" s="24">
        <v>1350</v>
      </c>
      <c r="E19" s="25">
        <f t="shared" si="0"/>
        <v>2000</v>
      </c>
      <c r="F19" s="25">
        <f t="shared" si="1"/>
        <v>6750</v>
      </c>
      <c r="G19" s="28">
        <f t="shared" si="2"/>
        <v>8750</v>
      </c>
      <c r="H19" s="30">
        <f t="shared" si="3"/>
        <v>0.10275983558426306</v>
      </c>
    </row>
    <row r="20" spans="1:8" x14ac:dyDescent="0.45">
      <c r="A20" s="21">
        <v>4</v>
      </c>
      <c r="B20" s="19" t="s">
        <v>152</v>
      </c>
      <c r="C20" s="19" t="s">
        <v>142</v>
      </c>
      <c r="D20" s="24">
        <v>980</v>
      </c>
      <c r="E20" s="25">
        <f t="shared" si="0"/>
        <v>2000</v>
      </c>
      <c r="F20" s="25">
        <f t="shared" si="1"/>
        <v>4900</v>
      </c>
      <c r="G20" s="28">
        <f t="shared" si="2"/>
        <v>6900</v>
      </c>
      <c r="H20" s="30">
        <f t="shared" si="3"/>
        <v>8.103347034644745E-2</v>
      </c>
    </row>
    <row r="21" spans="1:8" x14ac:dyDescent="0.45">
      <c r="A21" s="21">
        <v>5</v>
      </c>
      <c r="B21" s="19" t="s">
        <v>153</v>
      </c>
      <c r="C21" s="19" t="s">
        <v>145</v>
      </c>
      <c r="D21" s="24">
        <v>6400</v>
      </c>
      <c r="E21" s="25">
        <f t="shared" si="0"/>
        <v>2000</v>
      </c>
      <c r="F21" s="25">
        <f t="shared" si="1"/>
        <v>32000</v>
      </c>
      <c r="G21" s="28">
        <f t="shared" si="2"/>
        <v>34000</v>
      </c>
      <c r="H21" s="30">
        <f t="shared" si="3"/>
        <v>0.3992953611274222</v>
      </c>
    </row>
    <row r="22" spans="1:8" x14ac:dyDescent="0.45">
      <c r="A22" s="21">
        <v>6</v>
      </c>
      <c r="B22" s="19"/>
      <c r="C22" s="19"/>
      <c r="D22" s="24"/>
      <c r="E22" s="25" t="str">
        <f t="shared" si="0"/>
        <v/>
      </c>
      <c r="F22" s="25" t="str">
        <f t="shared" si="1"/>
        <v/>
      </c>
      <c r="G22" s="28" t="str">
        <f t="shared" si="2"/>
        <v/>
      </c>
      <c r="H22" s="30" t="str">
        <f t="shared" si="3"/>
        <v/>
      </c>
    </row>
    <row r="23" spans="1:8" x14ac:dyDescent="0.45">
      <c r="A23" s="21">
        <v>7</v>
      </c>
      <c r="B23" s="19"/>
      <c r="C23" s="19"/>
      <c r="D23" s="24"/>
      <c r="E23" s="25" t="str">
        <f t="shared" si="0"/>
        <v/>
      </c>
      <c r="F23" s="25" t="str">
        <f t="shared" si="1"/>
        <v/>
      </c>
      <c r="G23" s="28" t="str">
        <f t="shared" si="2"/>
        <v/>
      </c>
      <c r="H23" s="30" t="str">
        <f t="shared" si="3"/>
        <v/>
      </c>
    </row>
    <row r="24" spans="1:8" x14ac:dyDescent="0.45">
      <c r="A24" s="21">
        <v>8</v>
      </c>
      <c r="B24" s="19"/>
      <c r="C24" s="19"/>
      <c r="D24" s="24"/>
      <c r="E24" s="25" t="str">
        <f t="shared" si="0"/>
        <v/>
      </c>
      <c r="F24" s="25" t="str">
        <f t="shared" si="1"/>
        <v/>
      </c>
      <c r="G24" s="28" t="str">
        <f t="shared" si="2"/>
        <v/>
      </c>
      <c r="H24" s="30" t="str">
        <f t="shared" si="3"/>
        <v/>
      </c>
    </row>
    <row r="25" spans="1:8" x14ac:dyDescent="0.45">
      <c r="A25" s="21">
        <v>9</v>
      </c>
      <c r="B25" s="19"/>
      <c r="C25" s="19"/>
      <c r="D25" s="24"/>
      <c r="E25" s="25" t="str">
        <f t="shared" si="0"/>
        <v/>
      </c>
      <c r="F25" s="25" t="str">
        <f t="shared" si="1"/>
        <v/>
      </c>
      <c r="G25" s="28" t="str">
        <f t="shared" si="2"/>
        <v/>
      </c>
      <c r="H25" s="30" t="str">
        <f t="shared" si="3"/>
        <v/>
      </c>
    </row>
    <row r="26" spans="1:8" x14ac:dyDescent="0.45">
      <c r="A26" s="21">
        <v>10</v>
      </c>
      <c r="B26" s="19"/>
      <c r="C26" s="19"/>
      <c r="D26" s="24"/>
      <c r="E26" s="25" t="str">
        <f t="shared" si="0"/>
        <v/>
      </c>
      <c r="F26" s="25" t="str">
        <f t="shared" si="1"/>
        <v/>
      </c>
      <c r="G26" s="28" t="str">
        <f t="shared" si="2"/>
        <v/>
      </c>
      <c r="H26" s="30" t="str">
        <f t="shared" si="3"/>
        <v/>
      </c>
    </row>
    <row r="27" spans="1:8" x14ac:dyDescent="0.45">
      <c r="A27" s="21">
        <v>11</v>
      </c>
      <c r="B27" s="19"/>
      <c r="C27" s="19"/>
      <c r="D27" s="24"/>
      <c r="E27" s="25" t="str">
        <f t="shared" si="0"/>
        <v/>
      </c>
      <c r="F27" s="25" t="str">
        <f t="shared" si="1"/>
        <v/>
      </c>
      <c r="G27" s="28" t="str">
        <f t="shared" si="2"/>
        <v/>
      </c>
      <c r="H27" s="30" t="str">
        <f t="shared" si="3"/>
        <v/>
      </c>
    </row>
    <row r="28" spans="1:8" x14ac:dyDescent="0.45">
      <c r="A28" s="21">
        <v>12</v>
      </c>
      <c r="B28" s="19"/>
      <c r="C28" s="19"/>
      <c r="D28" s="24"/>
      <c r="E28" s="25" t="str">
        <f t="shared" si="0"/>
        <v/>
      </c>
      <c r="F28" s="25" t="str">
        <f t="shared" si="1"/>
        <v/>
      </c>
      <c r="G28" s="28" t="str">
        <f t="shared" si="2"/>
        <v/>
      </c>
      <c r="H28" s="30" t="str">
        <f t="shared" si="3"/>
        <v/>
      </c>
    </row>
    <row r="29" spans="1:8" x14ac:dyDescent="0.45">
      <c r="A29" s="26"/>
      <c r="B29" s="27" t="s">
        <v>134</v>
      </c>
      <c r="C29" s="26"/>
      <c r="D29" s="28">
        <f>SUM($D$17:$D$28)</f>
        <v>15030</v>
      </c>
      <c r="E29" s="28">
        <f>SUM($E$17:$E$28)</f>
        <v>10000</v>
      </c>
      <c r="F29" s="28">
        <f>SUM($F$17:$F$28)</f>
        <v>75150</v>
      </c>
      <c r="G29" s="28">
        <f>SUM($G$17:$G$28)</f>
        <v>85150</v>
      </c>
      <c r="H29" s="26"/>
    </row>
    <row r="31" spans="1:8" x14ac:dyDescent="0.45">
      <c r="B31" s="31" t="s">
        <v>135</v>
      </c>
      <c r="G31" s="32">
        <f>$G$29-$D$10</f>
        <v>150</v>
      </c>
    </row>
    <row r="32" spans="1:8" x14ac:dyDescent="0.45">
      <c r="B32" s="16" t="s">
        <v>136</v>
      </c>
    </row>
    <row r="34" spans="1:7" x14ac:dyDescent="0.45">
      <c r="B34" s="31" t="s">
        <v>137</v>
      </c>
      <c r="G34" s="33">
        <f>IFERROR($G$29/$D$29,"")</f>
        <v>5.6653359946773119</v>
      </c>
    </row>
    <row r="35" spans="1:7" x14ac:dyDescent="0.45">
      <c r="B35" s="16" t="s">
        <v>138</v>
      </c>
    </row>
    <row r="38" spans="1:7" x14ac:dyDescent="0.45">
      <c r="A38" s="10" t="s">
        <v>40</v>
      </c>
    </row>
  </sheetData>
  <dataValidations count="1">
    <dataValidation type="list" allowBlank="1" sqref="C17:C28" xr:uid="{00000000-0002-0000-0300-000000000000}">
      <formula1>L_Partnertyp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4"/>
  <sheetViews>
    <sheetView showGridLines="0" zoomScaleNormal="100" workbookViewId="0"/>
  </sheetViews>
  <sheetFormatPr baseColWidth="10" defaultColWidth="8.6640625" defaultRowHeight="14.25" x14ac:dyDescent="0.45"/>
  <cols>
    <col min="1" max="5" width="26" customWidth="1"/>
  </cols>
  <sheetData>
    <row r="1" spans="1:5" ht="18.75" customHeight="1" x14ac:dyDescent="0.45"/>
    <row r="2" spans="1:5" ht="18.75" customHeight="1" x14ac:dyDescent="0.45"/>
    <row r="3" spans="1:5" ht="18.75" customHeight="1" x14ac:dyDescent="0.45"/>
    <row r="4" spans="1:5" ht="18.75" customHeight="1" x14ac:dyDescent="0.45"/>
    <row r="5" spans="1:5" ht="18.75" customHeight="1" x14ac:dyDescent="0.45"/>
    <row r="6" spans="1:5" ht="18.75" x14ac:dyDescent="0.5">
      <c r="A6" s="2" t="s">
        <v>139</v>
      </c>
    </row>
    <row r="7" spans="1:5" x14ac:dyDescent="0.45">
      <c r="A7" s="3" t="s">
        <v>140</v>
      </c>
    </row>
    <row r="8" spans="1:5" ht="3" customHeight="1" x14ac:dyDescent="0.45">
      <c r="A8" s="4"/>
      <c r="B8" s="4"/>
      <c r="C8" s="4"/>
      <c r="D8" s="4"/>
      <c r="E8" s="4"/>
    </row>
    <row r="10" spans="1:5" x14ac:dyDescent="0.45">
      <c r="A10" s="11" t="s">
        <v>73</v>
      </c>
      <c r="B10" s="11" t="s">
        <v>26</v>
      </c>
      <c r="C10" s="11" t="s">
        <v>99</v>
      </c>
      <c r="D10" s="11" t="s">
        <v>28</v>
      </c>
      <c r="E10" s="11" t="s">
        <v>141</v>
      </c>
    </row>
    <row r="11" spans="1:5" x14ac:dyDescent="0.45">
      <c r="A11" s="34" t="s">
        <v>53</v>
      </c>
      <c r="B11" s="34" t="s">
        <v>46</v>
      </c>
      <c r="C11" s="34" t="s">
        <v>103</v>
      </c>
      <c r="D11" s="34" t="s">
        <v>114</v>
      </c>
      <c r="E11" s="34" t="s">
        <v>132</v>
      </c>
    </row>
    <row r="12" spans="1:5" x14ac:dyDescent="0.45">
      <c r="A12" s="34" t="s">
        <v>54</v>
      </c>
      <c r="B12" s="34" t="s">
        <v>80</v>
      </c>
      <c r="C12" s="34" t="s">
        <v>107</v>
      </c>
      <c r="D12" s="34" t="s">
        <v>108</v>
      </c>
      <c r="E12" s="34" t="s">
        <v>142</v>
      </c>
    </row>
    <row r="13" spans="1:5" x14ac:dyDescent="0.45">
      <c r="A13" s="34" t="s">
        <v>55</v>
      </c>
      <c r="C13" s="34" t="s">
        <v>143</v>
      </c>
      <c r="D13" s="34" t="s">
        <v>104</v>
      </c>
      <c r="E13" s="34" t="s">
        <v>144</v>
      </c>
    </row>
    <row r="14" spans="1:5" x14ac:dyDescent="0.45">
      <c r="A14" s="34" t="s">
        <v>57</v>
      </c>
      <c r="C14" s="34" t="s">
        <v>111</v>
      </c>
      <c r="E14" s="34" t="s">
        <v>145</v>
      </c>
    </row>
    <row r="15" spans="1:5" x14ac:dyDescent="0.45">
      <c r="A15" s="34" t="s">
        <v>58</v>
      </c>
      <c r="C15" s="34" t="s">
        <v>146</v>
      </c>
      <c r="E15" s="34" t="s">
        <v>147</v>
      </c>
    </row>
    <row r="16" spans="1:5" x14ac:dyDescent="0.45">
      <c r="A16" s="34" t="s">
        <v>60</v>
      </c>
      <c r="C16" s="34" t="s">
        <v>148</v>
      </c>
    </row>
    <row r="17" spans="1:3" x14ac:dyDescent="0.45">
      <c r="A17" s="34" t="s">
        <v>61</v>
      </c>
      <c r="C17" s="34" t="s">
        <v>144</v>
      </c>
    </row>
    <row r="18" spans="1:3" x14ac:dyDescent="0.45">
      <c r="A18" s="34" t="s">
        <v>62</v>
      </c>
      <c r="C18" s="34" t="s">
        <v>149</v>
      </c>
    </row>
    <row r="19" spans="1:3" x14ac:dyDescent="0.45">
      <c r="A19" s="34" t="s">
        <v>63</v>
      </c>
      <c r="C19" s="34" t="s">
        <v>150</v>
      </c>
    </row>
    <row r="20" spans="1:3" x14ac:dyDescent="0.45">
      <c r="A20" s="34" t="s">
        <v>32</v>
      </c>
      <c r="C20" s="34" t="s">
        <v>64</v>
      </c>
    </row>
    <row r="21" spans="1:3" x14ac:dyDescent="0.45">
      <c r="A21" s="34" t="s">
        <v>64</v>
      </c>
    </row>
    <row r="24" spans="1:3" x14ac:dyDescent="0.45">
      <c r="A24" s="10" t="s">
        <v>40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Anleitung</vt:lpstr>
      <vt:lpstr>Übersicht</vt:lpstr>
      <vt:lpstr>Budget</vt:lpstr>
      <vt:lpstr>Kostenteiler</vt:lpstr>
      <vt:lpstr>Listen</vt:lpstr>
      <vt:lpstr>Anleitung!Druckbereich</vt:lpstr>
      <vt:lpstr>Budget!Druckbereich</vt:lpstr>
      <vt:lpstr>Kostenteiler!Druckbereich</vt:lpstr>
      <vt:lpstr>Listen!Druckbereich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2026-09-17T15:48:25Z</dcterms:created>
  <dcterms:modified xsi:type="dcterms:W3CDTF">2026-09-17T15:57:46Z</dcterms:modified>
  <dc:language>en-US</dc:language>
</cp:coreProperties>
</file>