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42b07b53c4c8978/Dokumente/Studio 13/Spoko/Finale Tools/07_Ideen_Entwicklung/"/>
    </mc:Choice>
  </mc:AlternateContent>
  <xr:revisionPtr revIDLastSave="0" documentId="8_{7F329433-CA7A-410C-81CA-86128DC39C41}" xr6:coauthVersionLast="47" xr6:coauthVersionMax="47" xr10:uidLastSave="{00000000-0000-0000-0000-000000000000}"/>
  <bookViews>
    <workbookView xWindow="-108" yWindow="-108" windowWidth="23256" windowHeight="12456" tabRatio="500" activeTab="2" xr2:uid="{00000000-000D-0000-FFFF-FFFF00000000}"/>
  </bookViews>
  <sheets>
    <sheet name="Anleitung" sheetId="1" r:id="rId1"/>
    <sheet name="Übersicht" sheetId="2" r:id="rId2"/>
    <sheet name="Massnahmen" sheetId="3" r:id="rId3"/>
    <sheet name="Listen" sheetId="4" r:id="rId4"/>
  </sheets>
  <definedNames>
    <definedName name="_xlnm._FilterDatabase" localSheetId="2" hidden="1">Massnahmen!$A$10:$N$110</definedName>
    <definedName name="_xlnm.Print_Area" localSheetId="0">Anleitung!$A$1:$B$44</definedName>
    <definedName name="_xlnm.Print_Area" localSheetId="3">Listen!$A$1:$A$16</definedName>
    <definedName name="_xlnm.Print_Area" localSheetId="2">Massnahmen!$A$1:$N$113</definedName>
    <definedName name="_xlnm.Print_Area" localSheetId="1">Übersicht!$A$1:$N$40</definedName>
    <definedName name="_xlnm.Print_Titles" localSheetId="2">Massnahmen!$10:$10</definedName>
    <definedName name="L_Relevant">OFFSET(Listen!$A$11,0,0,MAX(1,COUNTA(Listen!$A$11:$A$50)),1)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10" i="3" l="1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C39" i="2"/>
  <c r="B39" i="2"/>
  <c r="C38" i="2"/>
  <c r="B38" i="2"/>
  <c r="C37" i="2"/>
  <c r="B37" i="2"/>
  <c r="C36" i="2"/>
  <c r="B36" i="2"/>
  <c r="C35" i="2"/>
  <c r="B35" i="2"/>
  <c r="G32" i="2"/>
  <c r="F32" i="2"/>
  <c r="G31" i="2"/>
  <c r="F31" i="2"/>
  <c r="C31" i="2"/>
  <c r="B31" i="2"/>
  <c r="G30" i="2"/>
  <c r="F30" i="2"/>
  <c r="C30" i="2"/>
  <c r="B30" i="2"/>
  <c r="G29" i="2"/>
  <c r="F29" i="2"/>
  <c r="C29" i="2"/>
  <c r="B29" i="2"/>
  <c r="G28" i="2"/>
  <c r="F28" i="2"/>
  <c r="C28" i="2"/>
  <c r="B28" i="2"/>
  <c r="C27" i="2"/>
  <c r="B27" i="2"/>
  <c r="G25" i="2"/>
  <c r="F25" i="2"/>
  <c r="G24" i="2"/>
  <c r="F24" i="2"/>
  <c r="G23" i="2"/>
  <c r="F23" i="2"/>
  <c r="C23" i="2"/>
  <c r="B23" i="2"/>
  <c r="G22" i="2"/>
  <c r="F22" i="2"/>
  <c r="C22" i="2"/>
  <c r="B22" i="2"/>
  <c r="G21" i="2"/>
  <c r="F21" i="2"/>
  <c r="C21" i="2"/>
  <c r="B21" i="2"/>
  <c r="G20" i="2"/>
  <c r="F20" i="2"/>
  <c r="C20" i="2"/>
  <c r="B20" i="2"/>
  <c r="G19" i="2"/>
  <c r="F19" i="2"/>
  <c r="C19" i="2"/>
  <c r="B19" i="2"/>
  <c r="G18" i="2"/>
  <c r="F18" i="2"/>
  <c r="C18" i="2"/>
  <c r="B18" i="2"/>
  <c r="G17" i="2"/>
  <c r="F17" i="2"/>
  <c r="C17" i="2"/>
  <c r="B17" i="2"/>
  <c r="B14" i="2"/>
  <c r="B11" i="2"/>
  <c r="B10" i="2"/>
  <c r="B13" i="2" l="1"/>
  <c r="B12" i="2"/>
</calcChain>
</file>

<file path=xl/sharedStrings.xml><?xml version="1.0" encoding="utf-8"?>
<sst xmlns="http://schemas.openxmlformats.org/spreadsheetml/2006/main" count="606" uniqueCount="292">
  <si>
    <t>100 Massnahmen der Sport- und Bewegungsförderung</t>
  </si>
  <si>
    <t>Toolbox Sportkoordination · Ideen und Entwicklung</t>
  </si>
  <si>
    <t>Wofür dieses Tool</t>
  </si>
  <si>
    <t>Die Sammlung enthält hundert konkrete Massnahmen aus der kommunalen und regionalen Sport- und</t>
  </si>
  <si>
    <t>Bewegungsförderung, filterbar nach Themenfeld, Zielgruppe, Kosten, internem Aufwand und Dauer.</t>
  </si>
  <si>
    <t>Sie ist für den Moment gedacht, in dem ein Bedarf feststeht, aber niemandem etwas einfällt – und für</t>
  </si>
  <si>
    <t>Workshops, in denen eine Auswahl schneller zu einem Ergebnis führt als ein leeres Blatt.</t>
  </si>
  <si>
    <t>Die drei Einstufungen sind bewusst relativ und nicht in Franken angegeben. Eine Massnahme mit Kosten 2</t>
  </si>
  <si>
    <t>ist günstiger als eine mit Kosten 4 – was das im Einzelfall bedeutet, hängt von Gemeinde, Ausführung</t>
  </si>
  <si>
    <t>und örtlichen Preisen ab und ist vor jedem Entscheid mit Offerten zu klären.</t>
  </si>
  <si>
    <t>So gehen Sie vor</t>
  </si>
  <si>
    <t>1.</t>
  </si>
  <si>
    <t>Nach dem gesuchten Kriterium filtern, zum Beispiel Zielgruppe «Seniorinnen und Senioren» und Kosten höchstens 2.</t>
  </si>
  <si>
    <t>2.</t>
  </si>
  <si>
    <t>Passende Massnahmen in der Spalte «Relevant» markieren.</t>
  </si>
  <si>
    <t>3.</t>
  </si>
  <si>
    <t>Die eigene Einschätzung in der dafür vorgesehenen Spalte festhalten, sobald konkrete Zahlen vorliegen. Wer sie geprüft hat, gehört in die Spalte daneben.</t>
  </si>
  <si>
    <t>4.</t>
  </si>
  <si>
    <t>Die markierten Massnahmen in die Priorisierungsmatrix übertragen und dort nach Wirkung und Aufwand ordnen.</t>
  </si>
  <si>
    <t>5.</t>
  </si>
  <si>
    <t>Für die ausgewählten Vorhaben je einen Massnahmen-Steckbrief erstellen.</t>
  </si>
  <si>
    <t>Legende</t>
  </si>
  <si>
    <t>Hellgrün</t>
  </si>
  <si>
    <t>Eingabefeld – hier tragen Sie ein.</t>
  </si>
  <si>
    <t>Grau</t>
  </si>
  <si>
    <t>Berechnetes Feld – nicht überschreiben, sonst geht die Formel verloren.</t>
  </si>
  <si>
    <t>Kosten 1 bis 5</t>
  </si>
  <si>
    <t>Externe Kosten ohne Arbeitszeit der Fachstelle. 1 = marginaler Sachaufwand aus dem laufenden Budget. 2 = kleine Beschaffung oder Honorar. 3 = spürbare Beschaffung, eigener Budgetposten. 4 = Bauvorhaben mittlerer Grösse. 5 = grosses Bauvorhaben oder dauerhafte Stelle, Investitionskredit nötig.</t>
  </si>
  <si>
    <t>Interner Aufwand 1 bis 5</t>
  </si>
  <si>
    <t>Arbeitszeit der Fachstelle in Personentagen. 1 = unter einem Tag. 2 = ein bis fünf Tage. 3 = fünf bis fünfzehn. 4 = fünfzehn bis vierzig. 5 = über vierzig Tage.</t>
  </si>
  <si>
    <t>Dauer 1 bis 5</t>
  </si>
  <si>
    <t>Kalenderzeit von der Entscheidung bis zur ersten Umsetzung, bei nebenamtlicher Bearbeitung. 1 = Wochen. 2 = ein bis drei Monate. 3 = drei bis zwölf Monate. 4 = ein bis zwei Jahre. 5 = über zwei Jahre. Der politische Entscheidungsprozess davor ist nicht enthalten.</t>
  </si>
  <si>
    <t>Hürde gesamt</t>
  </si>
  <si>
    <t>Mittelwert der drei Einstufungen. Ein Wert bis 2.0 kennzeichnet Massnahmen, die sich ohne grossen Vorlauf starten lassen – die Quick Wins.</t>
  </si>
  <si>
    <t>Hinweis</t>
  </si>
  <si>
    <t>Die Einstufungen sind Schätzungen zur groben Einordnung und beruhen nicht auf einer Erhebung.</t>
  </si>
  <si>
    <t>Sie dienen dem Sortieren und Filtern innerhalb dieser Liste, nicht dem Vergleich mit anderen</t>
  </si>
  <si>
    <t>Quellen und nicht der Budgetierung.</t>
  </si>
  <si>
    <t>Kosten meinen externe Kosten, die Arbeitszeit der Fachstelle steht separat unter «Interner</t>
  </si>
  <si>
    <t>Aufwand». Bei personalintensiven Massnahmen ist dieser oft der grössere Posten.</t>
  </si>
  <si>
    <t>Nicht jede Massnahme passt in jede Gemeinde. Die Liste ersetzt keine Bedarfserhebung – sie hilft,</t>
  </si>
  <si>
    <t>auf einen erhobenen Bedarf passende Antworten zu finden. Anwendung in eigener Verantwortung.</t>
  </si>
  <si>
    <t>© 2026 Sven Brun · studio13nord.ch · Version 1.0 / September 2026</t>
  </si>
  <si>
    <t>Übersicht</t>
  </si>
  <si>
    <t>Berechnet sich automatisch aus dem Blatt «Massnahmen».</t>
  </si>
  <si>
    <t>Massnahmen total</t>
  </si>
  <si>
    <t>als relevant markiert</t>
  </si>
  <si>
    <t>Hürde 2.0 oder tiefer</t>
  </si>
  <si>
    <t>Hürde 4.0 oder höher</t>
  </si>
  <si>
    <t>eigene Einschätzung ergänzt</t>
  </si>
  <si>
    <t>Themenfeld</t>
  </si>
  <si>
    <t>Anzahl</t>
  </si>
  <si>
    <t>relevant</t>
  </si>
  <si>
    <t>Zielgruppe</t>
  </si>
  <si>
    <t>Bewegungsraum</t>
  </si>
  <si>
    <t>Alle</t>
  </si>
  <si>
    <t>Angebote</t>
  </si>
  <si>
    <t>Vorschulalter</t>
  </si>
  <si>
    <t>Vereine</t>
  </si>
  <si>
    <t>Kinder und Jugendliche</t>
  </si>
  <si>
    <t>Schule</t>
  </si>
  <si>
    <t>Familien</t>
  </si>
  <si>
    <t>Infrastruktur</t>
  </si>
  <si>
    <t>Erwachsene</t>
  </si>
  <si>
    <t>Kommunikation</t>
  </si>
  <si>
    <t>Seniorinnen und Senioren</t>
  </si>
  <si>
    <t>Organisation</t>
  </si>
  <si>
    <t>Menschen mit Behinderung</t>
  </si>
  <si>
    <t>Bewegungsferne</t>
  </si>
  <si>
    <t>Kosten</t>
  </si>
  <si>
    <t>Interner Aufwand</t>
  </si>
  <si>
    <t>Dauer</t>
  </si>
  <si>
    <t>Ideensammlung zum Filtern. Kostenklasse und Aufwand sind Schätzungen – bitte eigene Werte ergänzen.</t>
  </si>
  <si>
    <t>Nr</t>
  </si>
  <si>
    <t>Massnahme</t>
  </si>
  <si>
    <t>Kurzbeschreibung</t>
  </si>
  <si>
    <t>Kosten (1–5)</t>
  </si>
  <si>
    <t>Interner Aufwand (1–5)</t>
  </si>
  <si>
    <t>Dauer (1–5)</t>
  </si>
  <si>
    <t>Handlungsfeld</t>
  </si>
  <si>
    <t>Eigene Einschätzung</t>
  </si>
  <si>
    <t>Geprüft durch</t>
  </si>
  <si>
    <t>Relevant</t>
  </si>
  <si>
    <t>Notizen</t>
  </si>
  <si>
    <t>Trinkbrunnen an Laufrouten</t>
  </si>
  <si>
    <t>Trinkmöglichkeiten entlang der meistgenutzten Lauf- und Spazierrouten einrichten</t>
  </si>
  <si>
    <t>Projekte</t>
  </si>
  <si>
    <t>Beschilderte Laufrouten</t>
  </si>
  <si>
    <t>Drei Routen mit 3, 5 und 10 Kilometern markieren und ausschildern</t>
  </si>
  <si>
    <t>Vitaparcours instand setzen</t>
  </si>
  <si>
    <t>Bestehende Anlage prüfen, defekte Posten ersetzen, Beschilderung erneuern</t>
  </si>
  <si>
    <t>Outdoor-Fitnessgeräte</t>
  </si>
  <si>
    <t>Geräte inklusive Fallschutz und Fundament an einem gut erreichbaren Ort</t>
  </si>
  <si>
    <t>Pumptrack</t>
  </si>
  <si>
    <t>Asphaltierte oder gebaute Anlage für Velo, Scooter und Skateboard</t>
  </si>
  <si>
    <t>Bespielbare Quartierstrasse</t>
  </si>
  <si>
    <t>Begegnungszone mit Spielelementen und Markierungen auf dem Belag</t>
  </si>
  <si>
    <t>Schulareal ausserhalb der Schulzeit öffnen</t>
  </si>
  <si>
    <t>Zugang am Abend und am Wochenende regeln statt abzuschliessen</t>
  </si>
  <si>
    <t>Beratung</t>
  </si>
  <si>
    <t>Basketballkorb im Quartier</t>
  </si>
  <si>
    <t>Korb mit befestigter Fläche und Fundament an einem Treffpunkt</t>
  </si>
  <si>
    <t>Tischtennistische im Freien</t>
  </si>
  <si>
    <t>Wetterfeste Tische inklusive Fundament und Montage</t>
  </si>
  <si>
    <t>Kletter- oder Boulderelement</t>
  </si>
  <si>
    <t>Kletterelement mit Fallschutz in einem Park oder auf einem Pausenplatz</t>
  </si>
  <si>
    <t>Wegverbindungen für Fussgänger schliessen</t>
  </si>
  <si>
    <t>Bestehende Trampelpfade legalisieren und befestigen</t>
  </si>
  <si>
    <t>Beleuchtung einer Winterlaufstrecke</t>
  </si>
  <si>
    <t>Eine Route so beleuchten, dass sie auch abends nutzbar ist</t>
  </si>
  <si>
    <t>Sitzbänke als Bewegungshilfe</t>
  </si>
  <si>
    <t>Bänke in kurzen Abständen, damit ältere Menschen längere Wege gehen können</t>
  </si>
  <si>
    <t>Bewegungsmarkierungen auf dem Schulweg</t>
  </si>
  <si>
    <t>Hüpfspiele und Balancelinien auf Trottoirs aufmalen</t>
  </si>
  <si>
    <t>Winter-Eisfeld auf einem Platz</t>
  </si>
  <si>
    <t>Temporäre Eisfläche, meist als gemietete mobile Anlage pro Saison</t>
  </si>
  <si>
    <t>Slackline-Pfosten im Park</t>
  </si>
  <si>
    <t>Fest installierte Pfosten, Band bringen die Nutzenden selbst mit</t>
  </si>
  <si>
    <t>Ausleihstation für Spielgeräte</t>
  </si>
  <si>
    <t>Abschliessbare Box mit Bällen und Spielmaterial im Quartier</t>
  </si>
  <si>
    <t>Freiluftflächen markieren</t>
  </si>
  <si>
    <t>Rasenflächen für spontane Gruppennutzung kennzeichnen und freigeben</t>
  </si>
  <si>
    <t>Freiwilliger Schulsport</t>
  </si>
  <si>
    <t>Kursangebot ausserhalb des Sportunterrichts, meist mit J+S-Unterstützung</t>
  </si>
  <si>
    <t>Ferienpass-Sportwoche</t>
  </si>
  <si>
    <t>Sportangebote in den Schulferien, oft mit Vereinen als Anbietern</t>
  </si>
  <si>
    <t>Sportnacht für Jugendliche</t>
  </si>
  <si>
    <t>Offene Halle am Freitag- oder Samstagabend mit Betreuung</t>
  </si>
  <si>
    <t>Offene Halle am Sonntag</t>
  </si>
  <si>
    <t>Kostenlose, betreute Bewegungszeit für Kinder in den Wintermonaten</t>
  </si>
  <si>
    <t>Eltern-Kind-Turnen</t>
  </si>
  <si>
    <t>Bewegungsangebot für Vorschulkinder mit Begleitperson</t>
  </si>
  <si>
    <t>Bewegungsförderung in Kitas</t>
  </si>
  <si>
    <t>Kitas bei bewegungsfreundlicher Gestaltung von Alltag und Raum begleiten</t>
  </si>
  <si>
    <t>Seniorenturnen im Quartier</t>
  </si>
  <si>
    <t>Wohnortnahes Angebot, damit keine langen Wege nötig sind</t>
  </si>
  <si>
    <t>Gehgruppen für Ältere</t>
  </si>
  <si>
    <t>Regelmässige begleitete Spaziergänge mit fixem Treffpunkt</t>
  </si>
  <si>
    <t>Lauftreff für Einsteigende</t>
  </si>
  <si>
    <t>Angebot ohne Leistungsanspruch, ausdrücklich für Ungeübte</t>
  </si>
  <si>
    <t>Velokurs für Erwachsene</t>
  </si>
  <si>
    <t>Velofahren lernen oder auffrischen, oft für zugewanderte Frauen nachgefragt</t>
  </si>
  <si>
    <t>Schwimmkurs für Erwachsene</t>
  </si>
  <si>
    <t>Grundkurs für Erwachsene ohne Schwimmkenntnisse</t>
  </si>
  <si>
    <t>Inklusives Angebot mit einem Verein</t>
  </si>
  <si>
    <t>Bestehendes Vereinsangebot für Menschen mit Behinderung öffnen und begleiten</t>
  </si>
  <si>
    <t>Schnupperwoche der Vereine</t>
  </si>
  <si>
    <t>Alle Vereine öffnen in derselben Woche ihre Trainings für Gäste</t>
  </si>
  <si>
    <t>Vernetzung</t>
  </si>
  <si>
    <t>Sport im Park</t>
  </si>
  <si>
    <t>Kostenlose Kurse im Freien während der Sommermonate</t>
  </si>
  <si>
    <t>Betriebssport mit lokalen Arbeitgebern</t>
  </si>
  <si>
    <t>Bewegungsangebote über Mittag in Zusammenarbeit mit Unternehmen</t>
  </si>
  <si>
    <t>Bewegte Pause an Schulen</t>
  </si>
  <si>
    <t>Material und einfache Spielideen für die grosse Pause bereitstellen</t>
  </si>
  <si>
    <t>Bewegung in Integrationsstrukturen</t>
  </si>
  <si>
    <t>Angebote in Asyl- und Integrationsstrukturen, oft mit Freiwilligen</t>
  </si>
  <si>
    <t>Familiensporttag</t>
  </si>
  <si>
    <t>Halbtagesanlass mit Posten mehrerer Vereine</t>
  </si>
  <si>
    <t>Nachbarschaftsturnier</t>
  </si>
  <si>
    <t>Niederschwelliges Turnier im Quartier, ohne Vereinszugehörigkeit</t>
  </si>
  <si>
    <t>Sport in Tagesstrukturen</t>
  </si>
  <si>
    <t>Bewegungsblöcke in Mittagsbetreuung und Tagesschule verankern</t>
  </si>
  <si>
    <t>Wertschätzungsanlass für Freiwillige</t>
  </si>
  <si>
    <t>Jährlicher Anlass zur Anerkennung des ehrenamtlichen Engagements</t>
  </si>
  <si>
    <t>Vereinsapéro mit dem Gemeinderat</t>
  </si>
  <si>
    <t>Informeller Austausch zwischen Politik und Vereinen ohne Traktandenliste</t>
  </si>
  <si>
    <t>ERFA-Treffen der Präsidien</t>
  </si>
  <si>
    <t>Zweimal jährlich Austausch zu gemeinsamen Themen</t>
  </si>
  <si>
    <t>Vereinsverzeichnis online</t>
  </si>
  <si>
    <t>Aktuelle Übersicht aller Vereine mit Kontakt und Angebot</t>
  </si>
  <si>
    <t>Materialpool für Vereine</t>
  </si>
  <si>
    <t>Gemeinsam beschafftes Material, das mehrere Vereine nutzen</t>
  </si>
  <si>
    <t>Gemeinsame Beschaffung</t>
  </si>
  <si>
    <t>Bestellungen mehrerer Vereine bündeln und bessere Konditionen erzielen</t>
  </si>
  <si>
    <t>Kurs Vereinsführung</t>
  </si>
  <si>
    <t>Weiterbildung zu Buchhaltung, Recht und Organisation für Vorstände</t>
  </si>
  <si>
    <t>Unterstützung bei der J+S-Administration</t>
  </si>
  <si>
    <t>Begleitung bei Anmeldung, Abrechnung und Coach-Aufgaben</t>
  </si>
  <si>
    <t>Coaching zur Nachwuchsgewinnung</t>
  </si>
  <si>
    <t>Einzelberatung für Vereine mit rückläufigen Mitgliederzahlen</t>
  </si>
  <si>
    <t>Beratung zu Recht und Versicherung</t>
  </si>
  <si>
    <t>Fachberatung vermitteln, etwa über den kantonalen Sportverband</t>
  </si>
  <si>
    <t>Gemeinsames Vereinsfest</t>
  </si>
  <si>
    <t>Von mehreren Vereinen getragener Anlass für die Bevölkerung</t>
  </si>
  <si>
    <t>Vermittlungsstelle für Freiwillige</t>
  </si>
  <si>
    <t>Interessierte und Vereine mit offenen Aufgaben zusammenbringen</t>
  </si>
  <si>
    <t>Anerkennungspreis für Engagement</t>
  </si>
  <si>
    <t>Jährliche Auszeichnung für ehrenamtliche Leistungen</t>
  </si>
  <si>
    <t>Vergünstigte Miete für Nachwuchsangebote</t>
  </si>
  <si>
    <t>Tarifermässigung für Trainings mit Kindern und Jugendlichen; wirkt als Ertragsausfall</t>
  </si>
  <si>
    <t>Starthilfe für neue Vereine</t>
  </si>
  <si>
    <t>Merkblatt und Erstberatung zu Gründung, Statuten und Finanzierung</t>
  </si>
  <si>
    <t>Kooperationen zwischen kleinen Vereinen</t>
  </si>
  <si>
    <t>Trainingsgemeinschaften oder gemeinsame Nachwuchsarbeit vermitteln</t>
  </si>
  <si>
    <t>Kooperation Schule und Verein</t>
  </si>
  <si>
    <t>Zusammenarbeit mit Vereinbarung, fester Ansprechperson und Zeitfenstern regeln</t>
  </si>
  <si>
    <t>Unterstützung von Sportlagern</t>
  </si>
  <si>
    <t>Beiträge oder organisatorische Hilfe für Klassenlager mit Sportinhalten</t>
  </si>
  <si>
    <t>Schulsporttag mit Vereinen</t>
  </si>
  <si>
    <t>Vereine gestalten Posten und werben zugleich für ihre Angebote</t>
  </si>
  <si>
    <t>Talentförderung koordinieren</t>
  </si>
  <si>
    <t>Trainingszeiten, Dispensationen und Schulwege mit Verbänden abstimmen</t>
  </si>
  <si>
    <t>Pausenplatz bewegungsfreundlich gestalten</t>
  </si>
  <si>
    <t>Flächen, Geräte und Markierungen so anlegen, dass Bewegung entsteht</t>
  </si>
  <si>
    <t>Bewegung auf dem Schulweg fördern</t>
  </si>
  <si>
    <t>Sichere Wege, Elternhaltestellen und Velofahrkurse kombinieren</t>
  </si>
  <si>
    <t>Schwimmunterricht sicherstellen</t>
  </si>
  <si>
    <t>Zugang zu einem Bad mit Nachbargemeinden vereinbaren, inklusive Transport</t>
  </si>
  <si>
    <t>Weiterbildung für Lehrpersonen</t>
  </si>
  <si>
    <t>Impulse zu Bewegungsförderung im Unterricht und in der Pause</t>
  </si>
  <si>
    <t>Bewegungswettbewerb an Schulen</t>
  </si>
  <si>
    <t>Klassenwettbewerb über mehrere Wochen mit einfacher Auswertung</t>
  </si>
  <si>
    <t>Anlagenplanung mit Schulen abstimmen</t>
  </si>
  <si>
    <t>Bedarf von Schule und Vereinen gemeinsam erheben statt getrennt</t>
  </si>
  <si>
    <t>Anlageninventar erstellen</t>
  </si>
  <si>
    <t>Alle Anlagen mit Typ, Zustand, Kapazität und Eigentümer erfassen</t>
  </si>
  <si>
    <t>Belegungsplanung digitalisieren</t>
  </si>
  <si>
    <t>Von Excel und Papier auf ein gemeinsames Buchungssystem wechseln</t>
  </si>
  <si>
    <t>Vergabekriterien transparent machen</t>
  </si>
  <si>
    <t>Nachvollziehbare Kriterien für die Vergabe von Hallenzeiten festlegen</t>
  </si>
  <si>
    <t>Auslastungsanalyse der Hallen</t>
  </si>
  <si>
    <t>Belegte Stunden den verfügbaren gegenüberstellen, nach Zeitfenster</t>
  </si>
  <si>
    <t>Mobile Sportanlage beschaffen</t>
  </si>
  <si>
    <t>Transportable Ausrüstung, die mehrere Gemeinden gemeinsam nutzen</t>
  </si>
  <si>
    <t>Garderoben sanieren</t>
  </si>
  <si>
    <t>Zustand verbessern, der bei Vereinsbefragungen regelmässig auffällt</t>
  </si>
  <si>
    <t>Anlagen hindernisfrei machen</t>
  </si>
  <si>
    <t>Zugänge, Garderoben und Sanitäranlagen barrierefrei umbauen</t>
  </si>
  <si>
    <t>Sportanlagenkonzept erstellen</t>
  </si>
  <si>
    <t>Bestand, Bedarf und Entwicklung über einen längeren Horizont planen</t>
  </si>
  <si>
    <t>Zutrittssystem modernisieren</t>
  </si>
  <si>
    <t>Schlüsselverwaltung durch Badge oder Code ersetzen</t>
  </si>
  <si>
    <t>Energetische Sanierung</t>
  </si>
  <si>
    <t>Betriebskosten senken und den Betrieb der Anlage langfristig sichern</t>
  </si>
  <si>
    <t>Gemeinsame Nutzung mit Nachbargemeinden</t>
  </si>
  <si>
    <t>Anlagen gegenseitig öffnen und die Abgeltung regeln</t>
  </si>
  <si>
    <t>Unterhalts- und Sanierungsplan</t>
  </si>
  <si>
    <t>Mehrjahresplanung für Unterhalt und Erneuerung aller Anlagen</t>
  </si>
  <si>
    <t>Online-Angebotsübersicht</t>
  </si>
  <si>
    <t>Eine Seite, auf der alle Sport- und Bewegungsangebote zu finden sind</t>
  </si>
  <si>
    <t>Newsletter Sport und Bewegung</t>
  </si>
  <si>
    <t>Regelmässige Information an Vereine, Schulen und Interessierte</t>
  </si>
  <si>
    <t>Sportkarte der Gemeinde oder Region</t>
  </si>
  <si>
    <t>Karte mit Anlagen, Routen und frei zugänglichen Bewegungsräumen</t>
  </si>
  <si>
    <t>Willkommenspaket für Neuzuziehende</t>
  </si>
  <si>
    <t>Übersicht der Vereine und Angebote bei der Anmeldung abgeben</t>
  </si>
  <si>
    <t>Medienpartnerschaft mit der Lokalzeitung</t>
  </si>
  <si>
    <t>Feste Rubrik für Sport und Bewegung statt einzelner Mitteilungen</t>
  </si>
  <si>
    <t>Kanal für Sportangebote in sozialen Medien</t>
  </si>
  <si>
    <t>Kurze Beiträge zu Angeboten, Anlässen und Neuigkeiten</t>
  </si>
  <si>
    <t>Jahresbericht Sport veröffentlichen</t>
  </si>
  <si>
    <t>Zahlen und Ergebnisse öffentlich zugänglich machen</t>
  </si>
  <si>
    <t>Aushang an zentralen Orten</t>
  </si>
  <si>
    <t>Übersicht in Gemeindehaus, Schulen und Sportanlagen aufhängen</t>
  </si>
  <si>
    <t>Kampagne zur Alltagsbewegung</t>
  </si>
  <si>
    <t>Zeitlich begrenzte Aktion, etwa Treppe statt Lift oder Wege zu Fuss</t>
  </si>
  <si>
    <t>Best-Practice-Beiträge aus Vereinen</t>
  </si>
  <si>
    <t>Gelungene Beispiele kurz porträtieren und verbreiten</t>
  </si>
  <si>
    <t>Informationsanlass zu Fördermitteln</t>
  </si>
  <si>
    <t>Vereine über J+S, Fonds und Stiftungen informieren</t>
  </si>
  <si>
    <t>Veranstaltungskalender Sport</t>
  </si>
  <si>
    <t>Gemeinsamer Kalender aller Sportanlässe der Gemeinde oder Region</t>
  </si>
  <si>
    <t>Sportkommission einsetzen</t>
  </si>
  <si>
    <t>Beratendes Gremium mit klarem Auftrag und fester Zusammensetzung</t>
  </si>
  <si>
    <t>Sportkoordination schaffen</t>
  </si>
  <si>
    <t>Feste Ansprechstelle mit nachvollziehbarem Pensum und Budget, wiederkehrend</t>
  </si>
  <si>
    <t>Beitragsreglement überarbeiten</t>
  </si>
  <si>
    <t>Kriterien und Berechnung der Vereinsförderung nachvollziehbar machen</t>
  </si>
  <si>
    <t>Gesuchsprozess vereinfachen</t>
  </si>
  <si>
    <t>Ein Formular, eine Frist, eine Ansprechstelle statt verteilter Wege</t>
  </si>
  <si>
    <t>Sportstrategie erarbeiten</t>
  </si>
  <si>
    <t>Leitgedanke, Schwerpunkte und Massnahmenplan verabschieden lassen</t>
  </si>
  <si>
    <t>Regionale Zusammenarbeit prüfen</t>
  </si>
  <si>
    <t>Mit Nachbargemeinden klären, was gemeinsam sinnvoller ist</t>
  </si>
  <si>
    <t>Bevölkerungsbefragung durchführen</t>
  </si>
  <si>
    <t>Bedürfnisse, Zufriedenheit und Hindernisse systematisch erheben</t>
  </si>
  <si>
    <t>Vereinsbefragung durchführen</t>
  </si>
  <si>
    <t>Engpässe und Unterstützungsbedarf der Vereine erheben</t>
  </si>
  <si>
    <t>Fördermittel systematisch prüfen</t>
  </si>
  <si>
    <t>Übersicht der zugänglichen Fördertöpfe erstellen und pflegen</t>
  </si>
  <si>
    <t>Wirkungsmessung einführen</t>
  </si>
  <si>
    <t>Kennzahlenset festlegen und jährlich berichten</t>
  </si>
  <si>
    <t>Jahresplanung mit dem Netzwerk abstimmen</t>
  </si>
  <si>
    <t>Gemeinsame Prioritäten und Termine für das kommende Jahr festlegen</t>
  </si>
  <si>
    <t>Ansprechperson pro Gemeinde benennen</t>
  </si>
  <si>
    <t>In jeder beteiligten Gemeinde eine feste Kontaktperson festlegen</t>
  </si>
  <si>
    <t>Listen</t>
  </si>
  <si>
    <t>Diese Werte erscheinen als Dropdown. Ergänzen oder ändern Sie sie hier.</t>
  </si>
  <si>
    <t>Ja</t>
  </si>
  <si>
    <t>vielleicht</t>
  </si>
  <si>
    <t>nein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</si>
</sst>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1"/>
    </font>
    <font>
      <b/>
      <sz val="15"/>
      <color rgb="FF0D1B2A"/>
      <name val="Arial"/>
      <charset val="1"/>
    </font>
    <font>
      <sz val="9.5"/>
      <color rgb="FF5A6672"/>
      <name val="Arial"/>
      <charset val="1"/>
    </font>
    <font>
      <b/>
      <sz val="11"/>
      <color rgb="FF0D1B2A"/>
      <name val="Arial"/>
      <charset val="1"/>
    </font>
    <font>
      <sz val="10.5"/>
      <color rgb="FF1B2733"/>
      <name val="Arial"/>
      <charset val="1"/>
    </font>
    <font>
      <b/>
      <sz val="10.5"/>
      <color rgb="FF1B2733"/>
      <name val="Arial"/>
      <charset val="1"/>
    </font>
    <font>
      <sz val="8"/>
      <color rgb="FF5A6672"/>
      <name val="Arial"/>
      <charset val="1"/>
    </font>
    <font>
      <b/>
      <sz val="10"/>
      <color rgb="FF1B2733"/>
      <name val="Arial"/>
      <charset val="1"/>
    </font>
    <font>
      <sz val="10"/>
      <color rgb="FF1B2733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sz val="10"/>
      <color rgb="FF5A6672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3FE0B8"/>
        <bgColor rgb="FF22CFA0"/>
      </patternFill>
    </fill>
    <fill>
      <patternFill patternType="solid">
        <fgColor rgb="FFEAFBF5"/>
        <bgColor rgb="FFF2F4F6"/>
      </patternFill>
    </fill>
    <fill>
      <patternFill patternType="solid">
        <fgColor rgb="FFF2F4F6"/>
        <bgColor rgb="FFEAFBF5"/>
      </patternFill>
    </fill>
    <fill>
      <patternFill patternType="solid">
        <fgColor rgb="FF0D1B2A"/>
        <bgColor rgb="FF1B2733"/>
      </patternFill>
    </fill>
  </fills>
  <borders count="2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3" borderId="1" xfId="0" applyFont="1" applyFill="1" applyBorder="1"/>
    <xf numFmtId="0" fontId="5" fillId="4" borderId="1" xfId="0" applyFont="1" applyFill="1" applyBorder="1"/>
    <xf numFmtId="0" fontId="6" fillId="0" borderId="0" xfId="0" applyFont="1"/>
    <xf numFmtId="0" fontId="7" fillId="0" borderId="1" xfId="0" applyFont="1" applyBorder="1"/>
    <xf numFmtId="0" fontId="7" fillId="4" borderId="1" xfId="0" applyFont="1" applyFill="1" applyBorder="1"/>
    <xf numFmtId="0" fontId="8" fillId="0" borderId="1" xfId="0" applyFont="1" applyBorder="1"/>
    <xf numFmtId="0" fontId="9" fillId="5" borderId="1" xfId="0" applyFont="1" applyFill="1" applyBorder="1"/>
    <xf numFmtId="0" fontId="10" fillId="0" borderId="1" xfId="0" applyFont="1" applyBorder="1"/>
    <xf numFmtId="0" fontId="11" fillId="4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vertical="top"/>
    </xf>
    <xf numFmtId="0" fontId="7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center" vertical="top"/>
    </xf>
    <xf numFmtId="164" fontId="7" fillId="4" borderId="1" xfId="0" applyNumberFormat="1" applyFont="1" applyFill="1" applyBorder="1" applyAlignment="1">
      <alignment horizontal="center" vertical="top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/>
    </xf>
    <xf numFmtId="0" fontId="8" fillId="3" borderId="1" xfId="0" applyFont="1" applyFill="1" applyBorder="1" applyAlignment="1">
      <alignment horizontal="center" vertical="top"/>
    </xf>
    <xf numFmtId="0" fontId="10" fillId="3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2F4F6"/>
      <rgbColor rgb="FFEAFBF5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3FE0B8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22CFA0"/>
      <rgbColor rgb="FF99CC00"/>
      <rgbColor rgb="FFFFCC00"/>
      <rgbColor rgb="FFFF9900"/>
      <rgbColor rgb="FFFF6600"/>
      <rgbColor rgb="FF5A6672"/>
      <rgbColor rgb="FF969696"/>
      <rgbColor rgb="FF003366"/>
      <rgbColor rgb="FF339966"/>
      <rgbColor rgb="FF0D1B2A"/>
      <rgbColor rgb="FF333300"/>
      <rgbColor rgb="FF993300"/>
      <rgbColor rgb="FF993366"/>
      <rgbColor rgb="FF333399"/>
      <rgbColor rgb="FF1B27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CH" sz="1800" b="1" strike="noStrike" spc="-1">
                <a:solidFill>
                  <a:srgbClr val="000000"/>
                </a:solidFill>
                <a:latin typeface="Calibri"/>
              </a:rPr>
              <a:t>Massnahmen je Kostenstufe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22CFA0"/>
            </a:solidFill>
            <a:ln w="0">
              <a:solidFill>
                <a:srgbClr val="0D1B2A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Übersicht!$A$27:$A$31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Übersicht!$B$27:$B$31</c:f>
              <c:numCache>
                <c:formatCode>General</c:formatCode>
                <c:ptCount val="5"/>
                <c:pt idx="0">
                  <c:v>34</c:v>
                </c:pt>
                <c:pt idx="1">
                  <c:v>30</c:v>
                </c:pt>
                <c:pt idx="2">
                  <c:v>21</c:v>
                </c:pt>
                <c:pt idx="3">
                  <c:v>10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B2-450B-862E-9DBA01F47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603751"/>
        <c:axId val="906934"/>
      </c:barChart>
      <c:catAx>
        <c:axId val="5760375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06934"/>
        <c:crosses val="autoZero"/>
        <c:auto val="1"/>
        <c:lblAlgn val="ctr"/>
        <c:lblOffset val="100"/>
        <c:noMultiLvlLbl val="0"/>
      </c:catAx>
      <c:valAx>
        <c:axId val="90693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760375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8</xdr:row>
      <xdr:rowOff>145440</xdr:rowOff>
    </xdr:from>
    <xdr:to>
      <xdr:col>14</xdr:col>
      <xdr:colOff>27720</xdr:colOff>
      <xdr:row>23</xdr:row>
      <xdr:rowOff>167760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485280</xdr:colOff>
      <xdr:row>3</xdr:row>
      <xdr:rowOff>133200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4"/>
  <sheetViews>
    <sheetView showGridLines="0" zoomScaleNormal="100" workbookViewId="0"/>
  </sheetViews>
  <sheetFormatPr baseColWidth="10" defaultColWidth="8.6640625" defaultRowHeight="14.4" x14ac:dyDescent="0.3"/>
  <cols>
    <col min="1" max="1" width="13" customWidth="1"/>
    <col min="2" max="2" width="108" customWidth="1"/>
  </cols>
  <sheetData>
    <row r="1" spans="1:2" ht="18.75" customHeight="1" x14ac:dyDescent="0.3"/>
    <row r="2" spans="1:2" ht="18.75" customHeight="1" x14ac:dyDescent="0.3"/>
    <row r="3" spans="1:2" ht="18.75" customHeight="1" x14ac:dyDescent="0.3"/>
    <row r="4" spans="1:2" ht="18.75" customHeight="1" x14ac:dyDescent="0.3"/>
    <row r="5" spans="1:2" ht="18.75" customHeight="1" x14ac:dyDescent="0.3"/>
    <row r="6" spans="1:2" ht="19.2" x14ac:dyDescent="0.35">
      <c r="A6" s="1" t="s">
        <v>0</v>
      </c>
    </row>
    <row r="7" spans="1:2" x14ac:dyDescent="0.3">
      <c r="A7" s="2" t="s">
        <v>1</v>
      </c>
    </row>
    <row r="8" spans="1:2" ht="3" customHeight="1" x14ac:dyDescent="0.3">
      <c r="A8" s="3"/>
      <c r="B8" s="3"/>
    </row>
    <row r="10" spans="1:2" x14ac:dyDescent="0.3">
      <c r="A10" s="4" t="s">
        <v>2</v>
      </c>
    </row>
    <row r="11" spans="1:2" x14ac:dyDescent="0.3">
      <c r="A11" s="5" t="s">
        <v>3</v>
      </c>
    </row>
    <row r="12" spans="1:2" x14ac:dyDescent="0.3">
      <c r="A12" s="5" t="s">
        <v>4</v>
      </c>
    </row>
    <row r="13" spans="1:2" x14ac:dyDescent="0.3">
      <c r="A13" s="5" t="s">
        <v>5</v>
      </c>
    </row>
    <row r="14" spans="1:2" x14ac:dyDescent="0.3">
      <c r="A14" s="5" t="s">
        <v>6</v>
      </c>
    </row>
    <row r="15" spans="1:2" x14ac:dyDescent="0.3">
      <c r="A15" s="5" t="s">
        <v>7</v>
      </c>
    </row>
    <row r="16" spans="1:2" x14ac:dyDescent="0.3">
      <c r="A16" s="5" t="s">
        <v>8</v>
      </c>
    </row>
    <row r="17" spans="1:2" x14ac:dyDescent="0.3">
      <c r="A17" s="5" t="s">
        <v>9</v>
      </c>
    </row>
    <row r="19" spans="1:2" x14ac:dyDescent="0.3">
      <c r="A19" s="4" t="s">
        <v>10</v>
      </c>
    </row>
    <row r="20" spans="1:2" x14ac:dyDescent="0.3">
      <c r="A20" s="6" t="s">
        <v>11</v>
      </c>
      <c r="B20" s="5" t="s">
        <v>12</v>
      </c>
    </row>
    <row r="21" spans="1:2" x14ac:dyDescent="0.3">
      <c r="A21" s="6" t="s">
        <v>13</v>
      </c>
      <c r="B21" s="5" t="s">
        <v>14</v>
      </c>
    </row>
    <row r="22" spans="1:2" x14ac:dyDescent="0.3">
      <c r="A22" s="6" t="s">
        <v>15</v>
      </c>
      <c r="B22" s="5" t="s">
        <v>16</v>
      </c>
    </row>
    <row r="23" spans="1:2" x14ac:dyDescent="0.3">
      <c r="A23" s="6" t="s">
        <v>17</v>
      </c>
      <c r="B23" s="5" t="s">
        <v>18</v>
      </c>
    </row>
    <row r="24" spans="1:2" x14ac:dyDescent="0.3">
      <c r="A24" s="6" t="s">
        <v>19</v>
      </c>
      <c r="B24" s="5" t="s">
        <v>20</v>
      </c>
    </row>
    <row r="26" spans="1:2" x14ac:dyDescent="0.3">
      <c r="A26" s="4" t="s">
        <v>21</v>
      </c>
    </row>
    <row r="27" spans="1:2" x14ac:dyDescent="0.3">
      <c r="A27" s="7" t="s">
        <v>22</v>
      </c>
      <c r="B27" s="5" t="s">
        <v>23</v>
      </c>
    </row>
    <row r="28" spans="1:2" x14ac:dyDescent="0.3">
      <c r="A28" s="8" t="s">
        <v>24</v>
      </c>
      <c r="B28" s="5" t="s">
        <v>25</v>
      </c>
    </row>
    <row r="29" spans="1:2" x14ac:dyDescent="0.3">
      <c r="A29" s="6" t="s">
        <v>26</v>
      </c>
      <c r="B29" s="5" t="s">
        <v>27</v>
      </c>
    </row>
    <row r="30" spans="1:2" x14ac:dyDescent="0.3">
      <c r="A30" s="6" t="s">
        <v>28</v>
      </c>
      <c r="B30" s="5" t="s">
        <v>29</v>
      </c>
    </row>
    <row r="31" spans="1:2" x14ac:dyDescent="0.3">
      <c r="A31" s="6" t="s">
        <v>30</v>
      </c>
      <c r="B31" s="5" t="s">
        <v>31</v>
      </c>
    </row>
    <row r="32" spans="1:2" x14ac:dyDescent="0.3">
      <c r="A32" s="6" t="s">
        <v>32</v>
      </c>
      <c r="B32" s="5" t="s">
        <v>33</v>
      </c>
    </row>
    <row r="34" spans="1:1" x14ac:dyDescent="0.3">
      <c r="A34" s="4" t="s">
        <v>34</v>
      </c>
    </row>
    <row r="35" spans="1:1" x14ac:dyDescent="0.3">
      <c r="A35" s="5" t="s">
        <v>35</v>
      </c>
    </row>
    <row r="36" spans="1:1" x14ac:dyDescent="0.3">
      <c r="A36" s="5" t="s">
        <v>36</v>
      </c>
    </row>
    <row r="37" spans="1:1" x14ac:dyDescent="0.3">
      <c r="A37" s="5" t="s">
        <v>37</v>
      </c>
    </row>
    <row r="38" spans="1:1" x14ac:dyDescent="0.3">
      <c r="A38" s="5" t="s">
        <v>38</v>
      </c>
    </row>
    <row r="39" spans="1:1" x14ac:dyDescent="0.3">
      <c r="A39" s="5" t="s">
        <v>39</v>
      </c>
    </row>
    <row r="40" spans="1:1" x14ac:dyDescent="0.3">
      <c r="A40" s="5" t="s">
        <v>40</v>
      </c>
    </row>
    <row r="41" spans="1:1" x14ac:dyDescent="0.3">
      <c r="A41" s="5" t="s">
        <v>41</v>
      </c>
    </row>
    <row r="44" spans="1:1" x14ac:dyDescent="0.3">
      <c r="A44" s="9" t="s">
        <v>42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0"/>
  <sheetViews>
    <sheetView showGridLines="0" zoomScaleNormal="100" workbookViewId="0"/>
  </sheetViews>
  <sheetFormatPr baseColWidth="10" defaultColWidth="8.6640625" defaultRowHeight="14.4" x14ac:dyDescent="0.3"/>
  <cols>
    <col min="1" max="1" width="26" customWidth="1"/>
    <col min="2" max="3" width="10" customWidth="1"/>
    <col min="4" max="4" width="4" customWidth="1"/>
    <col min="5" max="5" width="26" customWidth="1"/>
    <col min="6" max="7" width="10" customWidth="1"/>
    <col min="8" max="8" width="4" customWidth="1"/>
    <col min="9" max="14" width="11" customWidth="1"/>
  </cols>
  <sheetData>
    <row r="1" spans="1:8" ht="18.75" customHeight="1" x14ac:dyDescent="0.3"/>
    <row r="2" spans="1:8" ht="18.75" customHeight="1" x14ac:dyDescent="0.3"/>
    <row r="3" spans="1:8" ht="18.75" customHeight="1" x14ac:dyDescent="0.3"/>
    <row r="4" spans="1:8" ht="18.75" customHeight="1" x14ac:dyDescent="0.3"/>
    <row r="5" spans="1:8" ht="18.75" customHeight="1" x14ac:dyDescent="0.3"/>
    <row r="6" spans="1:8" ht="19.2" x14ac:dyDescent="0.35">
      <c r="A6" s="1" t="s">
        <v>43</v>
      </c>
    </row>
    <row r="7" spans="1:8" x14ac:dyDescent="0.3">
      <c r="A7" s="2" t="s">
        <v>44</v>
      </c>
    </row>
    <row r="8" spans="1:8" ht="3" customHeight="1" x14ac:dyDescent="0.3">
      <c r="A8" s="3"/>
      <c r="B8" s="3"/>
      <c r="C8" s="3"/>
      <c r="D8" s="3"/>
      <c r="E8" s="3"/>
      <c r="F8" s="3"/>
      <c r="G8" s="3"/>
      <c r="H8" s="3"/>
    </row>
    <row r="10" spans="1:8" x14ac:dyDescent="0.3">
      <c r="A10" s="10" t="s">
        <v>45</v>
      </c>
      <c r="B10" s="11">
        <f>COUNTA(Massnahmen!$C$11:$C$110)</f>
        <v>100</v>
      </c>
    </row>
    <row r="11" spans="1:8" x14ac:dyDescent="0.3">
      <c r="A11" s="10" t="s">
        <v>46</v>
      </c>
      <c r="B11" s="11">
        <f>COUNTIF(Massnahmen!$M$11:$M$110,"Ja")</f>
        <v>0</v>
      </c>
    </row>
    <row r="12" spans="1:8" x14ac:dyDescent="0.3">
      <c r="A12" s="10" t="s">
        <v>47</v>
      </c>
      <c r="B12" s="11">
        <f>COUNTIF(Massnahmen!$I$11:$I$110,"&lt;=2")</f>
        <v>27</v>
      </c>
    </row>
    <row r="13" spans="1:8" x14ac:dyDescent="0.3">
      <c r="A13" s="12" t="s">
        <v>48</v>
      </c>
      <c r="B13" s="11">
        <f>COUNTIF(Massnahmen!$I$11:$I$110,"&gt;=4")</f>
        <v>9</v>
      </c>
    </row>
    <row r="14" spans="1:8" x14ac:dyDescent="0.3">
      <c r="A14" s="12" t="s">
        <v>49</v>
      </c>
      <c r="B14" s="11">
        <f>COUNTA(Massnahmen!$K$11:$K$110)</f>
        <v>0</v>
      </c>
    </row>
    <row r="16" spans="1:8" x14ac:dyDescent="0.3">
      <c r="A16" s="13" t="s">
        <v>50</v>
      </c>
      <c r="B16" s="13" t="s">
        <v>51</v>
      </c>
      <c r="C16" s="13" t="s">
        <v>52</v>
      </c>
      <c r="E16" s="13" t="s">
        <v>53</v>
      </c>
      <c r="F16" s="13" t="s">
        <v>51</v>
      </c>
      <c r="G16" s="13" t="s">
        <v>52</v>
      </c>
    </row>
    <row r="17" spans="1:7" x14ac:dyDescent="0.3">
      <c r="A17" s="14" t="s">
        <v>54</v>
      </c>
      <c r="B17" s="15">
        <f>COUNTIF(Massnahmen!$B$11:$B$110,"Bewegungsraum")</f>
        <v>18</v>
      </c>
      <c r="C17" s="15">
        <f>COUNTIFS(Massnahmen!$B$11:$B$110,"Bewegungsraum",Massnahmen!$M$11:$M$110,"Ja")</f>
        <v>0</v>
      </c>
      <c r="E17" s="14" t="s">
        <v>55</v>
      </c>
      <c r="F17" s="15">
        <f>COUNTIF(Massnahmen!$E$11:$E$110,"Alle")</f>
        <v>35</v>
      </c>
      <c r="G17" s="15">
        <f>COUNTIFS(Massnahmen!$E$11:$E$110,"Alle",Massnahmen!$M$11:$M$110,"Ja")</f>
        <v>0</v>
      </c>
    </row>
    <row r="18" spans="1:7" x14ac:dyDescent="0.3">
      <c r="A18" s="14" t="s">
        <v>56</v>
      </c>
      <c r="B18" s="15">
        <f>COUNTIF(Massnahmen!$B$11:$B$110,"Angebote")</f>
        <v>20</v>
      </c>
      <c r="C18" s="15">
        <f>COUNTIFS(Massnahmen!$B$11:$B$110,"Angebote",Massnahmen!$M$11:$M$110,"Ja")</f>
        <v>0</v>
      </c>
      <c r="E18" s="14" t="s">
        <v>57</v>
      </c>
      <c r="F18" s="15">
        <f>COUNTIF(Massnahmen!$E$11:$E$110,"Vorschulalter")</f>
        <v>2</v>
      </c>
      <c r="G18" s="15">
        <f>COUNTIFS(Massnahmen!$E$11:$E$110,"Vorschulalter",Massnahmen!$M$11:$M$110,"Ja")</f>
        <v>0</v>
      </c>
    </row>
    <row r="19" spans="1:7" x14ac:dyDescent="0.3">
      <c r="A19" s="14" t="s">
        <v>58</v>
      </c>
      <c r="B19" s="15">
        <f>COUNTIF(Massnahmen!$B$11:$B$110,"Vereine")</f>
        <v>16</v>
      </c>
      <c r="C19" s="15">
        <f>COUNTIFS(Massnahmen!$B$11:$B$110,"Vereine",Massnahmen!$M$11:$M$110,"Ja")</f>
        <v>0</v>
      </c>
      <c r="E19" s="14" t="s">
        <v>59</v>
      </c>
      <c r="F19" s="15">
        <f>COUNTIF(Massnahmen!$E$11:$E$110,"Kinder und Jugendliche")</f>
        <v>22</v>
      </c>
      <c r="G19" s="15">
        <f>COUNTIFS(Massnahmen!$E$11:$E$110,"Kinder und Jugendliche",Massnahmen!$M$11:$M$110,"Ja")</f>
        <v>0</v>
      </c>
    </row>
    <row r="20" spans="1:7" x14ac:dyDescent="0.3">
      <c r="A20" s="14" t="s">
        <v>60</v>
      </c>
      <c r="B20" s="15">
        <f>COUNTIF(Massnahmen!$B$11:$B$110,"Schule")</f>
        <v>10</v>
      </c>
      <c r="C20" s="15">
        <f>COUNTIFS(Massnahmen!$B$11:$B$110,"Schule",Massnahmen!$M$11:$M$110,"Ja")</f>
        <v>0</v>
      </c>
      <c r="E20" s="14" t="s">
        <v>61</v>
      </c>
      <c r="F20" s="15">
        <f>COUNTIF(Massnahmen!$E$11:$E$110,"Familien")</f>
        <v>4</v>
      </c>
      <c r="G20" s="15">
        <f>COUNTIFS(Massnahmen!$E$11:$E$110,"Familien",Massnahmen!$M$11:$M$110,"Ja")</f>
        <v>0</v>
      </c>
    </row>
    <row r="21" spans="1:7" x14ac:dyDescent="0.3">
      <c r="A21" s="14" t="s">
        <v>62</v>
      </c>
      <c r="B21" s="15">
        <f>COUNTIF(Massnahmen!$B$11:$B$110,"Infrastruktur")</f>
        <v>12</v>
      </c>
      <c r="C21" s="15">
        <f>COUNTIFS(Massnahmen!$B$11:$B$110,"Infrastruktur",Massnahmen!$M$11:$M$110,"Ja")</f>
        <v>0</v>
      </c>
      <c r="E21" s="14" t="s">
        <v>63</v>
      </c>
      <c r="F21" s="15">
        <f>COUNTIF(Massnahmen!$E$11:$E$110,"Erwachsene")</f>
        <v>6</v>
      </c>
      <c r="G21" s="15">
        <f>COUNTIFS(Massnahmen!$E$11:$E$110,"Erwachsene",Massnahmen!$M$11:$M$110,"Ja")</f>
        <v>0</v>
      </c>
    </row>
    <row r="22" spans="1:7" x14ac:dyDescent="0.3">
      <c r="A22" s="14" t="s">
        <v>64</v>
      </c>
      <c r="B22" s="15">
        <f>COUNTIF(Massnahmen!$B$11:$B$110,"Kommunikation")</f>
        <v>12</v>
      </c>
      <c r="C22" s="15">
        <f>COUNTIFS(Massnahmen!$B$11:$B$110,"Kommunikation",Massnahmen!$M$11:$M$110,"Ja")</f>
        <v>0</v>
      </c>
      <c r="E22" s="14" t="s">
        <v>65</v>
      </c>
      <c r="F22" s="15">
        <f>COUNTIF(Massnahmen!$E$11:$E$110,"Seniorinnen und Senioren")</f>
        <v>3</v>
      </c>
      <c r="G22" s="15">
        <f>COUNTIFS(Massnahmen!$E$11:$E$110,"Seniorinnen und Senioren",Massnahmen!$M$11:$M$110,"Ja")</f>
        <v>0</v>
      </c>
    </row>
    <row r="23" spans="1:7" x14ac:dyDescent="0.3">
      <c r="A23" s="14" t="s">
        <v>66</v>
      </c>
      <c r="B23" s="15">
        <f>COUNTIF(Massnahmen!$B$11:$B$110,"Organisation")</f>
        <v>12</v>
      </c>
      <c r="C23" s="15">
        <f>COUNTIFS(Massnahmen!$B$11:$B$110,"Organisation",Massnahmen!$M$11:$M$110,"Ja")</f>
        <v>0</v>
      </c>
      <c r="E23" s="14" t="s">
        <v>67</v>
      </c>
      <c r="F23" s="15">
        <f>COUNTIF(Massnahmen!$E$11:$E$110,"Menschen mit Behinderung")</f>
        <v>2</v>
      </c>
      <c r="G23" s="15">
        <f>COUNTIFS(Massnahmen!$E$11:$E$110,"Menschen mit Behinderung",Massnahmen!$M$11:$M$110,"Ja")</f>
        <v>0</v>
      </c>
    </row>
    <row r="24" spans="1:7" x14ac:dyDescent="0.3">
      <c r="E24" s="14" t="s">
        <v>68</v>
      </c>
      <c r="F24" s="15">
        <f>COUNTIF(Massnahmen!$E$11:$E$110,"Bewegungsferne")</f>
        <v>2</v>
      </c>
      <c r="G24" s="15">
        <f>COUNTIFS(Massnahmen!$E$11:$E$110,"Bewegungsferne",Massnahmen!$M$11:$M$110,"Ja")</f>
        <v>0</v>
      </c>
    </row>
    <row r="25" spans="1:7" x14ac:dyDescent="0.3">
      <c r="E25" s="14" t="s">
        <v>58</v>
      </c>
      <c r="F25" s="15">
        <f>COUNTIF(Massnahmen!$E$11:$E$110,"Vereine")</f>
        <v>24</v>
      </c>
      <c r="G25" s="15">
        <f>COUNTIFS(Massnahmen!$E$11:$E$110,"Vereine",Massnahmen!$M$11:$M$110,"Ja")</f>
        <v>0</v>
      </c>
    </row>
    <row r="26" spans="1:7" x14ac:dyDescent="0.3">
      <c r="A26" s="13" t="s">
        <v>69</v>
      </c>
      <c r="B26" s="13" t="s">
        <v>51</v>
      </c>
      <c r="C26" s="13" t="s">
        <v>52</v>
      </c>
    </row>
    <row r="27" spans="1:7" x14ac:dyDescent="0.3">
      <c r="A27" s="14">
        <v>1</v>
      </c>
      <c r="B27" s="15">
        <f>COUNTIF(Massnahmen!$F$11:$F$110,"1")</f>
        <v>34</v>
      </c>
      <c r="C27" s="15">
        <f>COUNTIFS(Massnahmen!$F$11:$F$110,"1",Massnahmen!$M$11:$M$110,"Ja")</f>
        <v>0</v>
      </c>
      <c r="E27" s="13" t="s">
        <v>70</v>
      </c>
      <c r="F27" s="13" t="s">
        <v>51</v>
      </c>
      <c r="G27" s="13" t="s">
        <v>52</v>
      </c>
    </row>
    <row r="28" spans="1:7" x14ac:dyDescent="0.3">
      <c r="A28" s="14">
        <v>2</v>
      </c>
      <c r="B28" s="15">
        <f>COUNTIF(Massnahmen!$F$11:$F$110,"2")</f>
        <v>30</v>
      </c>
      <c r="C28" s="15">
        <f>COUNTIFS(Massnahmen!$F$11:$F$110,"2",Massnahmen!$M$11:$M$110,"Ja")</f>
        <v>0</v>
      </c>
      <c r="E28" s="14">
        <v>1</v>
      </c>
      <c r="F28" s="15">
        <f>COUNTIF(Massnahmen!$G$11:$G$110,"1")</f>
        <v>8</v>
      </c>
      <c r="G28" s="15">
        <f>COUNTIFS(Massnahmen!$G$11:$G$110,"1",Massnahmen!$M$11:$M$110,"Ja")</f>
        <v>0</v>
      </c>
    </row>
    <row r="29" spans="1:7" x14ac:dyDescent="0.3">
      <c r="A29" s="14">
        <v>3</v>
      </c>
      <c r="B29" s="15">
        <f>COUNTIF(Massnahmen!$F$11:$F$110,"3")</f>
        <v>21</v>
      </c>
      <c r="C29" s="15">
        <f>COUNTIFS(Massnahmen!$F$11:$F$110,"3",Massnahmen!$M$11:$M$110,"Ja")</f>
        <v>0</v>
      </c>
      <c r="E29" s="14">
        <v>2</v>
      </c>
      <c r="F29" s="15">
        <f>COUNTIF(Massnahmen!$G$11:$G$110,"2")</f>
        <v>26</v>
      </c>
      <c r="G29" s="15">
        <f>COUNTIFS(Massnahmen!$G$11:$G$110,"2",Massnahmen!$M$11:$M$110,"Ja")</f>
        <v>0</v>
      </c>
    </row>
    <row r="30" spans="1:7" x14ac:dyDescent="0.3">
      <c r="A30" s="14">
        <v>4</v>
      </c>
      <c r="B30" s="15">
        <f>COUNTIF(Massnahmen!$F$11:$F$110,"4")</f>
        <v>10</v>
      </c>
      <c r="C30" s="15">
        <f>COUNTIFS(Massnahmen!$F$11:$F$110,"4",Massnahmen!$M$11:$M$110,"Ja")</f>
        <v>0</v>
      </c>
      <c r="E30" s="14">
        <v>3</v>
      </c>
      <c r="F30" s="15">
        <f>COUNTIF(Massnahmen!$G$11:$G$110,"3")</f>
        <v>46</v>
      </c>
      <c r="G30" s="15">
        <f>COUNTIFS(Massnahmen!$G$11:$G$110,"3",Massnahmen!$M$11:$M$110,"Ja")</f>
        <v>0</v>
      </c>
    </row>
    <row r="31" spans="1:7" x14ac:dyDescent="0.3">
      <c r="A31" s="14">
        <v>5</v>
      </c>
      <c r="B31" s="15">
        <f>COUNTIF(Massnahmen!$F$11:$F$110,"5")</f>
        <v>5</v>
      </c>
      <c r="C31" s="15">
        <f>COUNTIFS(Massnahmen!$F$11:$F$110,"5",Massnahmen!$M$11:$M$110,"Ja")</f>
        <v>0</v>
      </c>
      <c r="E31" s="14">
        <v>4</v>
      </c>
      <c r="F31" s="15">
        <f>COUNTIF(Massnahmen!$G$11:$G$110,"4")</f>
        <v>17</v>
      </c>
      <c r="G31" s="15">
        <f>COUNTIFS(Massnahmen!$G$11:$G$110,"4",Massnahmen!$M$11:$M$110,"Ja")</f>
        <v>0</v>
      </c>
    </row>
    <row r="32" spans="1:7" x14ac:dyDescent="0.3">
      <c r="E32" s="14">
        <v>5</v>
      </c>
      <c r="F32" s="15">
        <f>COUNTIF(Massnahmen!$G$11:$G$110,"5")</f>
        <v>3</v>
      </c>
      <c r="G32" s="15">
        <f>COUNTIFS(Massnahmen!$G$11:$G$110,"5",Massnahmen!$M$11:$M$110,"Ja")</f>
        <v>0</v>
      </c>
    </row>
    <row r="34" spans="1:3" x14ac:dyDescent="0.3">
      <c r="A34" s="13" t="s">
        <v>71</v>
      </c>
      <c r="B34" s="13" t="s">
        <v>51</v>
      </c>
      <c r="C34" s="13" t="s">
        <v>52</v>
      </c>
    </row>
    <row r="35" spans="1:3" x14ac:dyDescent="0.3">
      <c r="A35" s="14">
        <v>1</v>
      </c>
      <c r="B35" s="15">
        <f>COUNTIF(Massnahmen!$H$11:$H$110,"1")</f>
        <v>4</v>
      </c>
      <c r="C35" s="15">
        <f>COUNTIFS(Massnahmen!$H$11:$H$110,"1",Massnahmen!$M$11:$M$110,"Ja")</f>
        <v>0</v>
      </c>
    </row>
    <row r="36" spans="1:3" x14ac:dyDescent="0.3">
      <c r="A36" s="14">
        <v>2</v>
      </c>
      <c r="B36" s="15">
        <f>COUNTIF(Massnahmen!$H$11:$H$110,"2")</f>
        <v>21</v>
      </c>
      <c r="C36" s="15">
        <f>COUNTIFS(Massnahmen!$H$11:$H$110,"2",Massnahmen!$M$11:$M$110,"Ja")</f>
        <v>0</v>
      </c>
    </row>
    <row r="37" spans="1:3" x14ac:dyDescent="0.3">
      <c r="A37" s="14">
        <v>3</v>
      </c>
      <c r="B37" s="15">
        <f>COUNTIF(Massnahmen!$H$11:$H$110,"3")</f>
        <v>54</v>
      </c>
      <c r="C37" s="15">
        <f>COUNTIFS(Massnahmen!$H$11:$H$110,"3",Massnahmen!$M$11:$M$110,"Ja")</f>
        <v>0</v>
      </c>
    </row>
    <row r="38" spans="1:3" x14ac:dyDescent="0.3">
      <c r="A38" s="14">
        <v>4</v>
      </c>
      <c r="B38" s="15">
        <f>COUNTIF(Massnahmen!$H$11:$H$110,"4")</f>
        <v>16</v>
      </c>
      <c r="C38" s="15">
        <f>COUNTIFS(Massnahmen!$H$11:$H$110,"4",Massnahmen!$M$11:$M$110,"Ja")</f>
        <v>0</v>
      </c>
    </row>
    <row r="39" spans="1:3" x14ac:dyDescent="0.3">
      <c r="A39" s="14">
        <v>5</v>
      </c>
      <c r="B39" s="15">
        <f>COUNTIF(Massnahmen!$H$11:$H$110,"5")</f>
        <v>5</v>
      </c>
      <c r="C39" s="15">
        <f>COUNTIFS(Massnahmen!$H$11:$H$110,"5",Massnahmen!$M$11:$M$110,"Ja")</f>
        <v>0</v>
      </c>
    </row>
    <row r="40" spans="1:3" x14ac:dyDescent="0.3">
      <c r="A40" s="9" t="s">
        <v>42</v>
      </c>
    </row>
  </sheetData>
  <pageMargins left="0.5" right="0.5" top="0.6" bottom="0.6" header="0.511811023622047" footer="0.511811023622047"/>
  <pageSetup paperSize="9" fitToHeight="0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13"/>
  <sheetViews>
    <sheetView showGridLines="0" tabSelected="1" zoomScaleNormal="100" workbookViewId="0">
      <pane ySplit="10" topLeftCell="A106" activePane="bottomLeft" state="frozen"/>
      <selection pane="bottomLeft" activeCell="G31" sqref="G31"/>
    </sheetView>
  </sheetViews>
  <sheetFormatPr baseColWidth="10" defaultColWidth="8.6640625" defaultRowHeight="14.4" x14ac:dyDescent="0.3"/>
  <cols>
    <col min="1" max="1" width="5" customWidth="1"/>
    <col min="2" max="2" width="17" customWidth="1"/>
    <col min="3" max="3" width="40" customWidth="1"/>
    <col min="4" max="4" width="62" customWidth="1"/>
    <col min="5" max="5" width="24" customWidth="1"/>
    <col min="6" max="6" width="13" customWidth="1"/>
    <col min="7" max="7" width="17" customWidth="1"/>
    <col min="8" max="8" width="12" customWidth="1"/>
    <col min="9" max="9" width="13" customWidth="1"/>
    <col min="10" max="10" width="15" customWidth="1"/>
    <col min="11" max="12" width="20" customWidth="1"/>
    <col min="13" max="13" width="11" customWidth="1"/>
    <col min="14" max="14" width="26" customWidth="1"/>
  </cols>
  <sheetData>
    <row r="1" spans="1:14" ht="18.75" customHeight="1" x14ac:dyDescent="0.3"/>
    <row r="2" spans="1:14" ht="18.75" customHeight="1" x14ac:dyDescent="0.3"/>
    <row r="3" spans="1:14" ht="18.75" customHeight="1" x14ac:dyDescent="0.3"/>
    <row r="4" spans="1:14" ht="18.75" customHeight="1" x14ac:dyDescent="0.3"/>
    <row r="5" spans="1:14" ht="18.75" customHeight="1" x14ac:dyDescent="0.3"/>
    <row r="6" spans="1:14" ht="19.2" x14ac:dyDescent="0.35">
      <c r="A6" s="1" t="s">
        <v>0</v>
      </c>
    </row>
    <row r="7" spans="1:14" x14ac:dyDescent="0.3">
      <c r="A7" s="2" t="s">
        <v>72</v>
      </c>
    </row>
    <row r="8" spans="1:14" ht="3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4" ht="30" customHeight="1" x14ac:dyDescent="0.3">
      <c r="A10" s="16" t="s">
        <v>73</v>
      </c>
      <c r="B10" s="16" t="s">
        <v>50</v>
      </c>
      <c r="C10" s="16" t="s">
        <v>74</v>
      </c>
      <c r="D10" s="16" t="s">
        <v>75</v>
      </c>
      <c r="E10" s="16" t="s">
        <v>53</v>
      </c>
      <c r="F10" s="16" t="s">
        <v>76</v>
      </c>
      <c r="G10" s="16" t="s">
        <v>77</v>
      </c>
      <c r="H10" s="16" t="s">
        <v>78</v>
      </c>
      <c r="I10" s="16" t="s">
        <v>32</v>
      </c>
      <c r="J10" s="16" t="s">
        <v>79</v>
      </c>
      <c r="K10" s="16" t="s">
        <v>80</v>
      </c>
      <c r="L10" s="16" t="s">
        <v>81</v>
      </c>
      <c r="M10" s="16" t="s">
        <v>82</v>
      </c>
      <c r="N10" s="16" t="s">
        <v>83</v>
      </c>
    </row>
    <row r="11" spans="1:14" ht="31.5" customHeight="1" x14ac:dyDescent="0.3">
      <c r="A11" s="17">
        <v>1</v>
      </c>
      <c r="B11" s="18" t="s">
        <v>54</v>
      </c>
      <c r="C11" s="19" t="s">
        <v>84</v>
      </c>
      <c r="D11" s="20" t="s">
        <v>85</v>
      </c>
      <c r="E11" s="20" t="s">
        <v>55</v>
      </c>
      <c r="F11" s="21">
        <v>4</v>
      </c>
      <c r="G11" s="21">
        <v>3</v>
      </c>
      <c r="H11" s="21">
        <v>4</v>
      </c>
      <c r="I11" s="22">
        <f t="shared" ref="I11:I42" si="0">ROUND(AVERAGE($F11:$H11),1)</f>
        <v>3.7</v>
      </c>
      <c r="J11" s="21" t="s">
        <v>86</v>
      </c>
      <c r="K11" s="23"/>
      <c r="L11" s="24"/>
      <c r="M11" s="25"/>
      <c r="N11" s="23"/>
    </row>
    <row r="12" spans="1:14" ht="31.5" customHeight="1" x14ac:dyDescent="0.3">
      <c r="A12" s="17">
        <v>2</v>
      </c>
      <c r="B12" s="18" t="s">
        <v>54</v>
      </c>
      <c r="C12" s="19" t="s">
        <v>87</v>
      </c>
      <c r="D12" s="20" t="s">
        <v>88</v>
      </c>
      <c r="E12" s="20" t="s">
        <v>55</v>
      </c>
      <c r="F12" s="21">
        <v>2</v>
      </c>
      <c r="G12" s="21">
        <v>2</v>
      </c>
      <c r="H12" s="21">
        <v>3</v>
      </c>
      <c r="I12" s="22">
        <f t="shared" si="0"/>
        <v>2.2999999999999998</v>
      </c>
      <c r="J12" s="21" t="s">
        <v>86</v>
      </c>
      <c r="K12" s="23"/>
      <c r="L12" s="24"/>
      <c r="M12" s="25"/>
      <c r="N12" s="23"/>
    </row>
    <row r="13" spans="1:14" ht="31.5" customHeight="1" x14ac:dyDescent="0.3">
      <c r="A13" s="17">
        <v>3</v>
      </c>
      <c r="B13" s="18" t="s">
        <v>54</v>
      </c>
      <c r="C13" s="19" t="s">
        <v>89</v>
      </c>
      <c r="D13" s="20" t="s">
        <v>90</v>
      </c>
      <c r="E13" s="20" t="s">
        <v>55</v>
      </c>
      <c r="F13" s="21">
        <v>3</v>
      </c>
      <c r="G13" s="21">
        <v>2</v>
      </c>
      <c r="H13" s="21">
        <v>3</v>
      </c>
      <c r="I13" s="22">
        <f t="shared" si="0"/>
        <v>2.7</v>
      </c>
      <c r="J13" s="21" t="s">
        <v>86</v>
      </c>
      <c r="K13" s="23"/>
      <c r="L13" s="24"/>
      <c r="M13" s="25"/>
      <c r="N13" s="23"/>
    </row>
    <row r="14" spans="1:14" ht="31.5" customHeight="1" x14ac:dyDescent="0.3">
      <c r="A14" s="17">
        <v>4</v>
      </c>
      <c r="B14" s="18" t="s">
        <v>54</v>
      </c>
      <c r="C14" s="19" t="s">
        <v>91</v>
      </c>
      <c r="D14" s="20" t="s">
        <v>92</v>
      </c>
      <c r="E14" s="20" t="s">
        <v>63</v>
      </c>
      <c r="F14" s="21">
        <v>4</v>
      </c>
      <c r="G14" s="21">
        <v>3</v>
      </c>
      <c r="H14" s="21">
        <v>3</v>
      </c>
      <c r="I14" s="22">
        <f t="shared" si="0"/>
        <v>3.3</v>
      </c>
      <c r="J14" s="21" t="s">
        <v>86</v>
      </c>
      <c r="K14" s="23"/>
      <c r="L14" s="24"/>
      <c r="M14" s="25"/>
      <c r="N14" s="23"/>
    </row>
    <row r="15" spans="1:14" ht="31.5" customHeight="1" x14ac:dyDescent="0.3">
      <c r="A15" s="17">
        <v>5</v>
      </c>
      <c r="B15" s="18" t="s">
        <v>54</v>
      </c>
      <c r="C15" s="19" t="s">
        <v>93</v>
      </c>
      <c r="D15" s="20" t="s">
        <v>94</v>
      </c>
      <c r="E15" s="20" t="s">
        <v>59</v>
      </c>
      <c r="F15" s="21">
        <v>5</v>
      </c>
      <c r="G15" s="21">
        <v>4</v>
      </c>
      <c r="H15" s="21">
        <v>5</v>
      </c>
      <c r="I15" s="22">
        <f t="shared" si="0"/>
        <v>4.7</v>
      </c>
      <c r="J15" s="21" t="s">
        <v>86</v>
      </c>
      <c r="K15" s="23"/>
      <c r="L15" s="24"/>
      <c r="M15" s="25"/>
      <c r="N15" s="23"/>
    </row>
    <row r="16" spans="1:14" ht="31.5" customHeight="1" x14ac:dyDescent="0.3">
      <c r="A16" s="17">
        <v>6</v>
      </c>
      <c r="B16" s="18" t="s">
        <v>54</v>
      </c>
      <c r="C16" s="19" t="s">
        <v>95</v>
      </c>
      <c r="D16" s="20" t="s">
        <v>96</v>
      </c>
      <c r="E16" s="20" t="s">
        <v>61</v>
      </c>
      <c r="F16" s="21">
        <v>3</v>
      </c>
      <c r="G16" s="21">
        <v>4</v>
      </c>
      <c r="H16" s="21">
        <v>5</v>
      </c>
      <c r="I16" s="22">
        <f t="shared" si="0"/>
        <v>4</v>
      </c>
      <c r="J16" s="21" t="s">
        <v>86</v>
      </c>
      <c r="K16" s="23"/>
      <c r="L16" s="24"/>
      <c r="M16" s="25"/>
      <c r="N16" s="23"/>
    </row>
    <row r="17" spans="1:14" ht="31.5" customHeight="1" x14ac:dyDescent="0.3">
      <c r="A17" s="17">
        <v>7</v>
      </c>
      <c r="B17" s="18" t="s">
        <v>54</v>
      </c>
      <c r="C17" s="19" t="s">
        <v>97</v>
      </c>
      <c r="D17" s="20" t="s">
        <v>98</v>
      </c>
      <c r="E17" s="20" t="s">
        <v>59</v>
      </c>
      <c r="F17" s="21">
        <v>1</v>
      </c>
      <c r="G17" s="21">
        <v>1</v>
      </c>
      <c r="H17" s="21">
        <v>1</v>
      </c>
      <c r="I17" s="22">
        <f t="shared" si="0"/>
        <v>1</v>
      </c>
      <c r="J17" s="21" t="s">
        <v>99</v>
      </c>
      <c r="K17" s="23"/>
      <c r="L17" s="24"/>
      <c r="M17" s="25"/>
      <c r="N17" s="23"/>
    </row>
    <row r="18" spans="1:14" ht="31.5" customHeight="1" x14ac:dyDescent="0.3">
      <c r="A18" s="17">
        <v>8</v>
      </c>
      <c r="B18" s="18" t="s">
        <v>54</v>
      </c>
      <c r="C18" s="19" t="s">
        <v>100</v>
      </c>
      <c r="D18" s="20" t="s">
        <v>101</v>
      </c>
      <c r="E18" s="20" t="s">
        <v>59</v>
      </c>
      <c r="F18" s="21">
        <v>2</v>
      </c>
      <c r="G18" s="21">
        <v>1</v>
      </c>
      <c r="H18" s="21">
        <v>2</v>
      </c>
      <c r="I18" s="22">
        <f t="shared" si="0"/>
        <v>1.7</v>
      </c>
      <c r="J18" s="21" t="s">
        <v>86</v>
      </c>
      <c r="K18" s="23"/>
      <c r="L18" s="24"/>
      <c r="M18" s="25"/>
      <c r="N18" s="23"/>
    </row>
    <row r="19" spans="1:14" ht="31.5" customHeight="1" x14ac:dyDescent="0.3">
      <c r="A19" s="17">
        <v>9</v>
      </c>
      <c r="B19" s="18" t="s">
        <v>54</v>
      </c>
      <c r="C19" s="19" t="s">
        <v>102</v>
      </c>
      <c r="D19" s="20" t="s">
        <v>103</v>
      </c>
      <c r="E19" s="20" t="s">
        <v>55</v>
      </c>
      <c r="F19" s="21">
        <v>2</v>
      </c>
      <c r="G19" s="21">
        <v>1</v>
      </c>
      <c r="H19" s="21">
        <v>2</v>
      </c>
      <c r="I19" s="22">
        <f t="shared" si="0"/>
        <v>1.7</v>
      </c>
      <c r="J19" s="21" t="s">
        <v>86</v>
      </c>
      <c r="K19" s="23"/>
      <c r="L19" s="24"/>
      <c r="M19" s="25"/>
      <c r="N19" s="23"/>
    </row>
    <row r="20" spans="1:14" ht="31.5" customHeight="1" x14ac:dyDescent="0.3">
      <c r="A20" s="17">
        <v>10</v>
      </c>
      <c r="B20" s="18" t="s">
        <v>54</v>
      </c>
      <c r="C20" s="19" t="s">
        <v>104</v>
      </c>
      <c r="D20" s="20" t="s">
        <v>105</v>
      </c>
      <c r="E20" s="20" t="s">
        <v>59</v>
      </c>
      <c r="F20" s="21">
        <v>4</v>
      </c>
      <c r="G20" s="21">
        <v>3</v>
      </c>
      <c r="H20" s="21">
        <v>3</v>
      </c>
      <c r="I20" s="22">
        <f t="shared" si="0"/>
        <v>3.3</v>
      </c>
      <c r="J20" s="21" t="s">
        <v>86</v>
      </c>
      <c r="K20" s="23"/>
      <c r="L20" s="24"/>
      <c r="M20" s="25"/>
      <c r="N20" s="23"/>
    </row>
    <row r="21" spans="1:14" ht="31.5" customHeight="1" x14ac:dyDescent="0.3">
      <c r="A21" s="17">
        <v>11</v>
      </c>
      <c r="B21" s="18" t="s">
        <v>54</v>
      </c>
      <c r="C21" s="19" t="s">
        <v>106</v>
      </c>
      <c r="D21" s="20" t="s">
        <v>107</v>
      </c>
      <c r="E21" s="20" t="s">
        <v>55</v>
      </c>
      <c r="F21" s="21">
        <v>4</v>
      </c>
      <c r="G21" s="21">
        <v>4</v>
      </c>
      <c r="H21" s="21">
        <v>5</v>
      </c>
      <c r="I21" s="22">
        <f t="shared" si="0"/>
        <v>4.3</v>
      </c>
      <c r="J21" s="21" t="s">
        <v>86</v>
      </c>
      <c r="K21" s="23"/>
      <c r="L21" s="24"/>
      <c r="M21" s="25"/>
      <c r="N21" s="23"/>
    </row>
    <row r="22" spans="1:14" ht="31.5" customHeight="1" x14ac:dyDescent="0.3">
      <c r="A22" s="17">
        <v>12</v>
      </c>
      <c r="B22" s="18" t="s">
        <v>54</v>
      </c>
      <c r="C22" s="19" t="s">
        <v>108</v>
      </c>
      <c r="D22" s="20" t="s">
        <v>109</v>
      </c>
      <c r="E22" s="20" t="s">
        <v>63</v>
      </c>
      <c r="F22" s="21">
        <v>4</v>
      </c>
      <c r="G22" s="21">
        <v>3</v>
      </c>
      <c r="H22" s="21">
        <v>4</v>
      </c>
      <c r="I22" s="22">
        <f t="shared" si="0"/>
        <v>3.7</v>
      </c>
      <c r="J22" s="21" t="s">
        <v>86</v>
      </c>
      <c r="K22" s="23"/>
      <c r="L22" s="24"/>
      <c r="M22" s="25"/>
      <c r="N22" s="23"/>
    </row>
    <row r="23" spans="1:14" ht="31.5" customHeight="1" x14ac:dyDescent="0.3">
      <c r="A23" s="17">
        <v>13</v>
      </c>
      <c r="B23" s="18" t="s">
        <v>54</v>
      </c>
      <c r="C23" s="19" t="s">
        <v>110</v>
      </c>
      <c r="D23" s="20" t="s">
        <v>111</v>
      </c>
      <c r="E23" s="20" t="s">
        <v>65</v>
      </c>
      <c r="F23" s="21">
        <v>3</v>
      </c>
      <c r="G23" s="21">
        <v>2</v>
      </c>
      <c r="H23" s="21">
        <v>3</v>
      </c>
      <c r="I23" s="22">
        <f t="shared" si="0"/>
        <v>2.7</v>
      </c>
      <c r="J23" s="21" t="s">
        <v>86</v>
      </c>
      <c r="K23" s="23"/>
      <c r="L23" s="24"/>
      <c r="M23" s="25"/>
      <c r="N23" s="23"/>
    </row>
    <row r="24" spans="1:14" ht="31.5" customHeight="1" x14ac:dyDescent="0.3">
      <c r="A24" s="17">
        <v>14</v>
      </c>
      <c r="B24" s="18" t="s">
        <v>54</v>
      </c>
      <c r="C24" s="19" t="s">
        <v>112</v>
      </c>
      <c r="D24" s="20" t="s">
        <v>113</v>
      </c>
      <c r="E24" s="20" t="s">
        <v>59</v>
      </c>
      <c r="F24" s="21">
        <v>2</v>
      </c>
      <c r="G24" s="21">
        <v>2</v>
      </c>
      <c r="H24" s="21">
        <v>2</v>
      </c>
      <c r="I24" s="22">
        <f t="shared" si="0"/>
        <v>2</v>
      </c>
      <c r="J24" s="21" t="s">
        <v>86</v>
      </c>
      <c r="K24" s="23"/>
      <c r="L24" s="24"/>
      <c r="M24" s="25"/>
      <c r="N24" s="23"/>
    </row>
    <row r="25" spans="1:14" ht="31.5" customHeight="1" x14ac:dyDescent="0.3">
      <c r="A25" s="17">
        <v>15</v>
      </c>
      <c r="B25" s="18" t="s">
        <v>54</v>
      </c>
      <c r="C25" s="19" t="s">
        <v>114</v>
      </c>
      <c r="D25" s="20" t="s">
        <v>115</v>
      </c>
      <c r="E25" s="20" t="s">
        <v>61</v>
      </c>
      <c r="F25" s="21">
        <v>5</v>
      </c>
      <c r="G25" s="21">
        <v>4</v>
      </c>
      <c r="H25" s="21">
        <v>3</v>
      </c>
      <c r="I25" s="22">
        <f t="shared" si="0"/>
        <v>4</v>
      </c>
      <c r="J25" s="21" t="s">
        <v>86</v>
      </c>
      <c r="K25" s="23"/>
      <c r="L25" s="24"/>
      <c r="M25" s="25"/>
      <c r="N25" s="23"/>
    </row>
    <row r="26" spans="1:14" ht="31.5" customHeight="1" x14ac:dyDescent="0.3">
      <c r="A26" s="17">
        <v>16</v>
      </c>
      <c r="B26" s="18" t="s">
        <v>54</v>
      </c>
      <c r="C26" s="19" t="s">
        <v>116</v>
      </c>
      <c r="D26" s="20" t="s">
        <v>117</v>
      </c>
      <c r="E26" s="20" t="s">
        <v>59</v>
      </c>
      <c r="F26" s="21">
        <v>2</v>
      </c>
      <c r="G26" s="21">
        <v>1</v>
      </c>
      <c r="H26" s="21">
        <v>2</v>
      </c>
      <c r="I26" s="22">
        <f t="shared" si="0"/>
        <v>1.7</v>
      </c>
      <c r="J26" s="21" t="s">
        <v>86</v>
      </c>
      <c r="K26" s="23"/>
      <c r="L26" s="24"/>
      <c r="M26" s="25"/>
      <c r="N26" s="23"/>
    </row>
    <row r="27" spans="1:14" ht="31.5" customHeight="1" x14ac:dyDescent="0.3">
      <c r="A27" s="17">
        <v>17</v>
      </c>
      <c r="B27" s="18" t="s">
        <v>54</v>
      </c>
      <c r="C27" s="19" t="s">
        <v>118</v>
      </c>
      <c r="D27" s="20" t="s">
        <v>119</v>
      </c>
      <c r="E27" s="20" t="s">
        <v>61</v>
      </c>
      <c r="F27" s="21">
        <v>2</v>
      </c>
      <c r="G27" s="21">
        <v>2</v>
      </c>
      <c r="H27" s="21">
        <v>3</v>
      </c>
      <c r="I27" s="22">
        <f t="shared" si="0"/>
        <v>2.2999999999999998</v>
      </c>
      <c r="J27" s="21" t="s">
        <v>86</v>
      </c>
      <c r="K27" s="23"/>
      <c r="L27" s="24"/>
      <c r="M27" s="25"/>
      <c r="N27" s="23"/>
    </row>
    <row r="28" spans="1:14" ht="31.5" customHeight="1" x14ac:dyDescent="0.3">
      <c r="A28" s="17">
        <v>18</v>
      </c>
      <c r="B28" s="18" t="s">
        <v>54</v>
      </c>
      <c r="C28" s="19" t="s">
        <v>120</v>
      </c>
      <c r="D28" s="20" t="s">
        <v>121</v>
      </c>
      <c r="E28" s="20" t="s">
        <v>55</v>
      </c>
      <c r="F28" s="21">
        <v>1</v>
      </c>
      <c r="G28" s="21">
        <v>1</v>
      </c>
      <c r="H28" s="21">
        <v>1</v>
      </c>
      <c r="I28" s="22">
        <f t="shared" si="0"/>
        <v>1</v>
      </c>
      <c r="J28" s="21" t="s">
        <v>99</v>
      </c>
      <c r="K28" s="23"/>
      <c r="L28" s="24"/>
      <c r="M28" s="25"/>
      <c r="N28" s="23"/>
    </row>
    <row r="29" spans="1:14" ht="31.5" customHeight="1" x14ac:dyDescent="0.3">
      <c r="A29" s="17">
        <v>19</v>
      </c>
      <c r="B29" s="18" t="s">
        <v>56</v>
      </c>
      <c r="C29" s="19" t="s">
        <v>122</v>
      </c>
      <c r="D29" s="20" t="s">
        <v>123</v>
      </c>
      <c r="E29" s="20" t="s">
        <v>59</v>
      </c>
      <c r="F29" s="21">
        <v>3</v>
      </c>
      <c r="G29" s="21">
        <v>3</v>
      </c>
      <c r="H29" s="21">
        <v>3</v>
      </c>
      <c r="I29" s="22">
        <f t="shared" si="0"/>
        <v>3</v>
      </c>
      <c r="J29" s="21" t="s">
        <v>86</v>
      </c>
      <c r="K29" s="23"/>
      <c r="L29" s="24"/>
      <c r="M29" s="25"/>
      <c r="N29" s="23"/>
    </row>
    <row r="30" spans="1:14" ht="31.5" customHeight="1" x14ac:dyDescent="0.3">
      <c r="A30" s="17">
        <v>20</v>
      </c>
      <c r="B30" s="18" t="s">
        <v>56</v>
      </c>
      <c r="C30" s="19" t="s">
        <v>124</v>
      </c>
      <c r="D30" s="20" t="s">
        <v>125</v>
      </c>
      <c r="E30" s="20" t="s">
        <v>59</v>
      </c>
      <c r="F30" s="21">
        <v>3</v>
      </c>
      <c r="G30" s="21">
        <v>3</v>
      </c>
      <c r="H30" s="21">
        <v>3</v>
      </c>
      <c r="I30" s="22">
        <f t="shared" si="0"/>
        <v>3</v>
      </c>
      <c r="J30" s="21" t="s">
        <v>86</v>
      </c>
      <c r="K30" s="23"/>
      <c r="L30" s="24"/>
      <c r="M30" s="25"/>
      <c r="N30" s="23"/>
    </row>
    <row r="31" spans="1:14" ht="31.5" customHeight="1" x14ac:dyDescent="0.3">
      <c r="A31" s="17">
        <v>21</v>
      </c>
      <c r="B31" s="18" t="s">
        <v>56</v>
      </c>
      <c r="C31" s="19" t="s">
        <v>126</v>
      </c>
      <c r="D31" s="20" t="s">
        <v>127</v>
      </c>
      <c r="E31" s="20" t="s">
        <v>59</v>
      </c>
      <c r="F31" s="21">
        <v>2</v>
      </c>
      <c r="G31" s="21">
        <v>2</v>
      </c>
      <c r="H31" s="21">
        <v>3</v>
      </c>
      <c r="I31" s="22">
        <f t="shared" si="0"/>
        <v>2.2999999999999998</v>
      </c>
      <c r="J31" s="21" t="s">
        <v>86</v>
      </c>
      <c r="K31" s="23"/>
      <c r="L31" s="24"/>
      <c r="M31" s="25"/>
      <c r="N31" s="23"/>
    </row>
    <row r="32" spans="1:14" ht="31.5" customHeight="1" x14ac:dyDescent="0.3">
      <c r="A32" s="17">
        <v>22</v>
      </c>
      <c r="B32" s="18" t="s">
        <v>56</v>
      </c>
      <c r="C32" s="19" t="s">
        <v>128</v>
      </c>
      <c r="D32" s="20" t="s">
        <v>129</v>
      </c>
      <c r="E32" s="20" t="s">
        <v>59</v>
      </c>
      <c r="F32" s="21">
        <v>2</v>
      </c>
      <c r="G32" s="21">
        <v>2</v>
      </c>
      <c r="H32" s="21">
        <v>3</v>
      </c>
      <c r="I32" s="22">
        <f t="shared" si="0"/>
        <v>2.2999999999999998</v>
      </c>
      <c r="J32" s="21" t="s">
        <v>86</v>
      </c>
      <c r="K32" s="23"/>
      <c r="L32" s="24"/>
      <c r="M32" s="25"/>
      <c r="N32" s="23"/>
    </row>
    <row r="33" spans="1:14" ht="31.5" customHeight="1" x14ac:dyDescent="0.3">
      <c r="A33" s="17">
        <v>23</v>
      </c>
      <c r="B33" s="18" t="s">
        <v>56</v>
      </c>
      <c r="C33" s="19" t="s">
        <v>130</v>
      </c>
      <c r="D33" s="20" t="s">
        <v>131</v>
      </c>
      <c r="E33" s="20" t="s">
        <v>57</v>
      </c>
      <c r="F33" s="21">
        <v>2</v>
      </c>
      <c r="G33" s="21">
        <v>2</v>
      </c>
      <c r="H33" s="21">
        <v>3</v>
      </c>
      <c r="I33" s="22">
        <f t="shared" si="0"/>
        <v>2.2999999999999998</v>
      </c>
      <c r="J33" s="21" t="s">
        <v>86</v>
      </c>
      <c r="K33" s="23"/>
      <c r="L33" s="24"/>
      <c r="M33" s="25"/>
      <c r="N33" s="23"/>
    </row>
    <row r="34" spans="1:14" ht="31.5" customHeight="1" x14ac:dyDescent="0.3">
      <c r="A34" s="17">
        <v>24</v>
      </c>
      <c r="B34" s="18" t="s">
        <v>56</v>
      </c>
      <c r="C34" s="19" t="s">
        <v>132</v>
      </c>
      <c r="D34" s="20" t="s">
        <v>133</v>
      </c>
      <c r="E34" s="20" t="s">
        <v>57</v>
      </c>
      <c r="F34" s="21">
        <v>2</v>
      </c>
      <c r="G34" s="21">
        <v>3</v>
      </c>
      <c r="H34" s="21">
        <v>3</v>
      </c>
      <c r="I34" s="22">
        <f t="shared" si="0"/>
        <v>2.7</v>
      </c>
      <c r="J34" s="21" t="s">
        <v>99</v>
      </c>
      <c r="K34" s="23"/>
      <c r="L34" s="24"/>
      <c r="M34" s="25"/>
      <c r="N34" s="23"/>
    </row>
    <row r="35" spans="1:14" ht="31.5" customHeight="1" x14ac:dyDescent="0.3">
      <c r="A35" s="17">
        <v>25</v>
      </c>
      <c r="B35" s="18" t="s">
        <v>56</v>
      </c>
      <c r="C35" s="19" t="s">
        <v>134</v>
      </c>
      <c r="D35" s="20" t="s">
        <v>135</v>
      </c>
      <c r="E35" s="20" t="s">
        <v>65</v>
      </c>
      <c r="F35" s="21">
        <v>2</v>
      </c>
      <c r="G35" s="21">
        <v>2</v>
      </c>
      <c r="H35" s="21">
        <v>3</v>
      </c>
      <c r="I35" s="22">
        <f t="shared" si="0"/>
        <v>2.2999999999999998</v>
      </c>
      <c r="J35" s="21" t="s">
        <v>86</v>
      </c>
      <c r="K35" s="23"/>
      <c r="L35" s="24"/>
      <c r="M35" s="25"/>
      <c r="N35" s="23"/>
    </row>
    <row r="36" spans="1:14" ht="31.5" customHeight="1" x14ac:dyDescent="0.3">
      <c r="A36" s="17">
        <v>26</v>
      </c>
      <c r="B36" s="18" t="s">
        <v>56</v>
      </c>
      <c r="C36" s="19" t="s">
        <v>136</v>
      </c>
      <c r="D36" s="20" t="s">
        <v>137</v>
      </c>
      <c r="E36" s="20" t="s">
        <v>65</v>
      </c>
      <c r="F36" s="21">
        <v>1</v>
      </c>
      <c r="G36" s="21">
        <v>2</v>
      </c>
      <c r="H36" s="21">
        <v>2</v>
      </c>
      <c r="I36" s="22">
        <f t="shared" si="0"/>
        <v>1.7</v>
      </c>
      <c r="J36" s="21" t="s">
        <v>86</v>
      </c>
      <c r="K36" s="23"/>
      <c r="L36" s="24"/>
      <c r="M36" s="25"/>
      <c r="N36" s="23"/>
    </row>
    <row r="37" spans="1:14" ht="31.5" customHeight="1" x14ac:dyDescent="0.3">
      <c r="A37" s="17">
        <v>27</v>
      </c>
      <c r="B37" s="18" t="s">
        <v>56</v>
      </c>
      <c r="C37" s="19" t="s">
        <v>138</v>
      </c>
      <c r="D37" s="20" t="s">
        <v>139</v>
      </c>
      <c r="E37" s="20" t="s">
        <v>68</v>
      </c>
      <c r="F37" s="21">
        <v>1</v>
      </c>
      <c r="G37" s="21">
        <v>2</v>
      </c>
      <c r="H37" s="21">
        <v>2</v>
      </c>
      <c r="I37" s="22">
        <f t="shared" si="0"/>
        <v>1.7</v>
      </c>
      <c r="J37" s="21" t="s">
        <v>86</v>
      </c>
      <c r="K37" s="23"/>
      <c r="L37" s="24"/>
      <c r="M37" s="25"/>
      <c r="N37" s="23"/>
    </row>
    <row r="38" spans="1:14" ht="31.5" customHeight="1" x14ac:dyDescent="0.3">
      <c r="A38" s="17">
        <v>28</v>
      </c>
      <c r="B38" s="18" t="s">
        <v>56</v>
      </c>
      <c r="C38" s="19" t="s">
        <v>140</v>
      </c>
      <c r="D38" s="20" t="s">
        <v>141</v>
      </c>
      <c r="E38" s="20" t="s">
        <v>63</v>
      </c>
      <c r="F38" s="21">
        <v>2</v>
      </c>
      <c r="G38" s="21">
        <v>3</v>
      </c>
      <c r="H38" s="21">
        <v>3</v>
      </c>
      <c r="I38" s="22">
        <f t="shared" si="0"/>
        <v>2.7</v>
      </c>
      <c r="J38" s="21" t="s">
        <v>86</v>
      </c>
      <c r="K38" s="23"/>
      <c r="L38" s="24"/>
      <c r="M38" s="25"/>
      <c r="N38" s="23"/>
    </row>
    <row r="39" spans="1:14" ht="31.5" customHeight="1" x14ac:dyDescent="0.3">
      <c r="A39" s="17">
        <v>29</v>
      </c>
      <c r="B39" s="18" t="s">
        <v>56</v>
      </c>
      <c r="C39" s="19" t="s">
        <v>142</v>
      </c>
      <c r="D39" s="20" t="s">
        <v>143</v>
      </c>
      <c r="E39" s="20" t="s">
        <v>63</v>
      </c>
      <c r="F39" s="21">
        <v>3</v>
      </c>
      <c r="G39" s="21">
        <v>3</v>
      </c>
      <c r="H39" s="21">
        <v>3</v>
      </c>
      <c r="I39" s="22">
        <f t="shared" si="0"/>
        <v>3</v>
      </c>
      <c r="J39" s="21" t="s">
        <v>86</v>
      </c>
      <c r="K39" s="23"/>
      <c r="L39" s="24"/>
      <c r="M39" s="25"/>
      <c r="N39" s="23"/>
    </row>
    <row r="40" spans="1:14" ht="31.5" customHeight="1" x14ac:dyDescent="0.3">
      <c r="A40" s="17">
        <v>30</v>
      </c>
      <c r="B40" s="18" t="s">
        <v>56</v>
      </c>
      <c r="C40" s="19" t="s">
        <v>144</v>
      </c>
      <c r="D40" s="20" t="s">
        <v>145</v>
      </c>
      <c r="E40" s="20" t="s">
        <v>67</v>
      </c>
      <c r="F40" s="21">
        <v>2</v>
      </c>
      <c r="G40" s="21">
        <v>3</v>
      </c>
      <c r="H40" s="21">
        <v>3</v>
      </c>
      <c r="I40" s="22">
        <f t="shared" si="0"/>
        <v>2.7</v>
      </c>
      <c r="J40" s="21" t="s">
        <v>99</v>
      </c>
      <c r="K40" s="23"/>
      <c r="L40" s="24"/>
      <c r="M40" s="25"/>
      <c r="N40" s="23"/>
    </row>
    <row r="41" spans="1:14" ht="31.5" customHeight="1" x14ac:dyDescent="0.3">
      <c r="A41" s="17">
        <v>31</v>
      </c>
      <c r="B41" s="18" t="s">
        <v>56</v>
      </c>
      <c r="C41" s="19" t="s">
        <v>146</v>
      </c>
      <c r="D41" s="20" t="s">
        <v>147</v>
      </c>
      <c r="E41" s="20" t="s">
        <v>55</v>
      </c>
      <c r="F41" s="21">
        <v>2</v>
      </c>
      <c r="G41" s="21">
        <v>3</v>
      </c>
      <c r="H41" s="21">
        <v>3</v>
      </c>
      <c r="I41" s="22">
        <f t="shared" si="0"/>
        <v>2.7</v>
      </c>
      <c r="J41" s="21" t="s">
        <v>148</v>
      </c>
      <c r="K41" s="23"/>
      <c r="L41" s="24"/>
      <c r="M41" s="25"/>
      <c r="N41" s="23"/>
    </row>
    <row r="42" spans="1:14" ht="31.5" customHeight="1" x14ac:dyDescent="0.3">
      <c r="A42" s="17">
        <v>32</v>
      </c>
      <c r="B42" s="18" t="s">
        <v>56</v>
      </c>
      <c r="C42" s="19" t="s">
        <v>149</v>
      </c>
      <c r="D42" s="20" t="s">
        <v>150</v>
      </c>
      <c r="E42" s="20" t="s">
        <v>55</v>
      </c>
      <c r="F42" s="21">
        <v>3</v>
      </c>
      <c r="G42" s="21">
        <v>4</v>
      </c>
      <c r="H42" s="21">
        <v>3</v>
      </c>
      <c r="I42" s="22">
        <f t="shared" si="0"/>
        <v>3.3</v>
      </c>
      <c r="J42" s="21" t="s">
        <v>86</v>
      </c>
      <c r="K42" s="23"/>
      <c r="L42" s="24"/>
      <c r="M42" s="25"/>
      <c r="N42" s="23"/>
    </row>
    <row r="43" spans="1:14" ht="31.5" customHeight="1" x14ac:dyDescent="0.3">
      <c r="A43" s="17">
        <v>33</v>
      </c>
      <c r="B43" s="18" t="s">
        <v>56</v>
      </c>
      <c r="C43" s="19" t="s">
        <v>151</v>
      </c>
      <c r="D43" s="20" t="s">
        <v>152</v>
      </c>
      <c r="E43" s="20" t="s">
        <v>63</v>
      </c>
      <c r="F43" s="21">
        <v>2</v>
      </c>
      <c r="G43" s="21">
        <v>3</v>
      </c>
      <c r="H43" s="21">
        <v>3</v>
      </c>
      <c r="I43" s="22">
        <f t="shared" ref="I43:I74" si="1">ROUND(AVERAGE($F43:$H43),1)</f>
        <v>2.7</v>
      </c>
      <c r="J43" s="21" t="s">
        <v>148</v>
      </c>
      <c r="K43" s="23"/>
      <c r="L43" s="24"/>
      <c r="M43" s="25"/>
      <c r="N43" s="23"/>
    </row>
    <row r="44" spans="1:14" ht="31.5" customHeight="1" x14ac:dyDescent="0.3">
      <c r="A44" s="17">
        <v>34</v>
      </c>
      <c r="B44" s="18" t="s">
        <v>56</v>
      </c>
      <c r="C44" s="19" t="s">
        <v>153</v>
      </c>
      <c r="D44" s="20" t="s">
        <v>154</v>
      </c>
      <c r="E44" s="20" t="s">
        <v>59</v>
      </c>
      <c r="F44" s="21">
        <v>2</v>
      </c>
      <c r="G44" s="21">
        <v>2</v>
      </c>
      <c r="H44" s="21">
        <v>2</v>
      </c>
      <c r="I44" s="22">
        <f t="shared" si="1"/>
        <v>2</v>
      </c>
      <c r="J44" s="21" t="s">
        <v>99</v>
      </c>
      <c r="K44" s="23"/>
      <c r="L44" s="24"/>
      <c r="M44" s="25"/>
      <c r="N44" s="23"/>
    </row>
    <row r="45" spans="1:14" ht="31.5" customHeight="1" x14ac:dyDescent="0.3">
      <c r="A45" s="17">
        <v>35</v>
      </c>
      <c r="B45" s="18" t="s">
        <v>56</v>
      </c>
      <c r="C45" s="19" t="s">
        <v>155</v>
      </c>
      <c r="D45" s="20" t="s">
        <v>156</v>
      </c>
      <c r="E45" s="20" t="s">
        <v>68</v>
      </c>
      <c r="F45" s="21">
        <v>2</v>
      </c>
      <c r="G45" s="21">
        <v>3</v>
      </c>
      <c r="H45" s="21">
        <v>3</v>
      </c>
      <c r="I45" s="22">
        <f t="shared" si="1"/>
        <v>2.7</v>
      </c>
      <c r="J45" s="21" t="s">
        <v>86</v>
      </c>
      <c r="K45" s="23"/>
      <c r="L45" s="24"/>
      <c r="M45" s="25"/>
      <c r="N45" s="23"/>
    </row>
    <row r="46" spans="1:14" ht="31.5" customHeight="1" x14ac:dyDescent="0.3">
      <c r="A46" s="17">
        <v>36</v>
      </c>
      <c r="B46" s="18" t="s">
        <v>56</v>
      </c>
      <c r="C46" s="19" t="s">
        <v>157</v>
      </c>
      <c r="D46" s="20" t="s">
        <v>158</v>
      </c>
      <c r="E46" s="20" t="s">
        <v>61</v>
      </c>
      <c r="F46" s="21">
        <v>3</v>
      </c>
      <c r="G46" s="21">
        <v>4</v>
      </c>
      <c r="H46" s="21">
        <v>3</v>
      </c>
      <c r="I46" s="22">
        <f t="shared" si="1"/>
        <v>3.3</v>
      </c>
      <c r="J46" s="21" t="s">
        <v>148</v>
      </c>
      <c r="K46" s="23"/>
      <c r="L46" s="24"/>
      <c r="M46" s="25"/>
      <c r="N46" s="23"/>
    </row>
    <row r="47" spans="1:14" ht="31.5" customHeight="1" x14ac:dyDescent="0.3">
      <c r="A47" s="17">
        <v>37</v>
      </c>
      <c r="B47" s="18" t="s">
        <v>56</v>
      </c>
      <c r="C47" s="19" t="s">
        <v>159</v>
      </c>
      <c r="D47" s="20" t="s">
        <v>160</v>
      </c>
      <c r="E47" s="20" t="s">
        <v>55</v>
      </c>
      <c r="F47" s="21">
        <v>1</v>
      </c>
      <c r="G47" s="21">
        <v>2</v>
      </c>
      <c r="H47" s="21">
        <v>2</v>
      </c>
      <c r="I47" s="22">
        <f t="shared" si="1"/>
        <v>1.7</v>
      </c>
      <c r="J47" s="21" t="s">
        <v>86</v>
      </c>
      <c r="K47" s="23"/>
      <c r="L47" s="24"/>
      <c r="M47" s="25"/>
      <c r="N47" s="23"/>
    </row>
    <row r="48" spans="1:14" ht="31.5" customHeight="1" x14ac:dyDescent="0.3">
      <c r="A48" s="17">
        <v>38</v>
      </c>
      <c r="B48" s="18" t="s">
        <v>56</v>
      </c>
      <c r="C48" s="19" t="s">
        <v>161</v>
      </c>
      <c r="D48" s="20" t="s">
        <v>162</v>
      </c>
      <c r="E48" s="20" t="s">
        <v>59</v>
      </c>
      <c r="F48" s="21">
        <v>2</v>
      </c>
      <c r="G48" s="21">
        <v>3</v>
      </c>
      <c r="H48" s="21">
        <v>3</v>
      </c>
      <c r="I48" s="22">
        <f t="shared" si="1"/>
        <v>2.7</v>
      </c>
      <c r="J48" s="21" t="s">
        <v>99</v>
      </c>
      <c r="K48" s="23"/>
      <c r="L48" s="24"/>
      <c r="M48" s="25"/>
      <c r="N48" s="23"/>
    </row>
    <row r="49" spans="1:14" ht="31.5" customHeight="1" x14ac:dyDescent="0.3">
      <c r="A49" s="17">
        <v>39</v>
      </c>
      <c r="B49" s="18" t="s">
        <v>58</v>
      </c>
      <c r="C49" s="19" t="s">
        <v>163</v>
      </c>
      <c r="D49" s="20" t="s">
        <v>164</v>
      </c>
      <c r="E49" s="20" t="s">
        <v>58</v>
      </c>
      <c r="F49" s="21">
        <v>3</v>
      </c>
      <c r="G49" s="21">
        <v>3</v>
      </c>
      <c r="H49" s="21">
        <v>3</v>
      </c>
      <c r="I49" s="22">
        <f t="shared" si="1"/>
        <v>3</v>
      </c>
      <c r="J49" s="21" t="s">
        <v>148</v>
      </c>
      <c r="K49" s="23"/>
      <c r="L49" s="24"/>
      <c r="M49" s="25"/>
      <c r="N49" s="23"/>
    </row>
    <row r="50" spans="1:14" ht="31.5" customHeight="1" x14ac:dyDescent="0.3">
      <c r="A50" s="17">
        <v>40</v>
      </c>
      <c r="B50" s="18" t="s">
        <v>58</v>
      </c>
      <c r="C50" s="19" t="s">
        <v>165</v>
      </c>
      <c r="D50" s="20" t="s">
        <v>166</v>
      </c>
      <c r="E50" s="20" t="s">
        <v>58</v>
      </c>
      <c r="F50" s="21">
        <v>2</v>
      </c>
      <c r="G50" s="21">
        <v>2</v>
      </c>
      <c r="H50" s="21">
        <v>2</v>
      </c>
      <c r="I50" s="22">
        <f t="shared" si="1"/>
        <v>2</v>
      </c>
      <c r="J50" s="21" t="s">
        <v>148</v>
      </c>
      <c r="K50" s="23"/>
      <c r="L50" s="24"/>
      <c r="M50" s="25"/>
      <c r="N50" s="23"/>
    </row>
    <row r="51" spans="1:14" ht="31.5" customHeight="1" x14ac:dyDescent="0.3">
      <c r="A51" s="17">
        <v>41</v>
      </c>
      <c r="B51" s="18" t="s">
        <v>58</v>
      </c>
      <c r="C51" s="19" t="s">
        <v>167</v>
      </c>
      <c r="D51" s="20" t="s">
        <v>168</v>
      </c>
      <c r="E51" s="20" t="s">
        <v>58</v>
      </c>
      <c r="F51" s="21">
        <v>1</v>
      </c>
      <c r="G51" s="21">
        <v>3</v>
      </c>
      <c r="H51" s="21">
        <v>2</v>
      </c>
      <c r="I51" s="22">
        <f t="shared" si="1"/>
        <v>2</v>
      </c>
      <c r="J51" s="21" t="s">
        <v>148</v>
      </c>
      <c r="K51" s="23"/>
      <c r="L51" s="24"/>
      <c r="M51" s="25"/>
      <c r="N51" s="23"/>
    </row>
    <row r="52" spans="1:14" ht="31.5" customHeight="1" x14ac:dyDescent="0.3">
      <c r="A52" s="17">
        <v>42</v>
      </c>
      <c r="B52" s="18" t="s">
        <v>58</v>
      </c>
      <c r="C52" s="19" t="s">
        <v>169</v>
      </c>
      <c r="D52" s="20" t="s">
        <v>170</v>
      </c>
      <c r="E52" s="20" t="s">
        <v>55</v>
      </c>
      <c r="F52" s="21">
        <v>2</v>
      </c>
      <c r="G52" s="21">
        <v>3</v>
      </c>
      <c r="H52" s="21">
        <v>3</v>
      </c>
      <c r="I52" s="22">
        <f t="shared" si="1"/>
        <v>2.7</v>
      </c>
      <c r="J52" s="21" t="s">
        <v>64</v>
      </c>
      <c r="K52" s="23"/>
      <c r="L52" s="24"/>
      <c r="M52" s="25"/>
      <c r="N52" s="23"/>
    </row>
    <row r="53" spans="1:14" ht="31.5" customHeight="1" x14ac:dyDescent="0.3">
      <c r="A53" s="17">
        <v>43</v>
      </c>
      <c r="B53" s="18" t="s">
        <v>58</v>
      </c>
      <c r="C53" s="19" t="s">
        <v>171</v>
      </c>
      <c r="D53" s="20" t="s">
        <v>172</v>
      </c>
      <c r="E53" s="20" t="s">
        <v>58</v>
      </c>
      <c r="F53" s="21">
        <v>3</v>
      </c>
      <c r="G53" s="21">
        <v>3</v>
      </c>
      <c r="H53" s="21">
        <v>3</v>
      </c>
      <c r="I53" s="22">
        <f t="shared" si="1"/>
        <v>3</v>
      </c>
      <c r="J53" s="21" t="s">
        <v>86</v>
      </c>
      <c r="K53" s="23"/>
      <c r="L53" s="24"/>
      <c r="M53" s="25"/>
      <c r="N53" s="23"/>
    </row>
    <row r="54" spans="1:14" ht="31.5" customHeight="1" x14ac:dyDescent="0.3">
      <c r="A54" s="17">
        <v>44</v>
      </c>
      <c r="B54" s="18" t="s">
        <v>58</v>
      </c>
      <c r="C54" s="19" t="s">
        <v>173</v>
      </c>
      <c r="D54" s="20" t="s">
        <v>174</v>
      </c>
      <c r="E54" s="20" t="s">
        <v>58</v>
      </c>
      <c r="F54" s="21">
        <v>1</v>
      </c>
      <c r="G54" s="21">
        <v>2</v>
      </c>
      <c r="H54" s="21">
        <v>3</v>
      </c>
      <c r="I54" s="22">
        <f t="shared" si="1"/>
        <v>2</v>
      </c>
      <c r="J54" s="21" t="s">
        <v>148</v>
      </c>
      <c r="K54" s="23"/>
      <c r="L54" s="24"/>
      <c r="M54" s="25"/>
      <c r="N54" s="23"/>
    </row>
    <row r="55" spans="1:14" ht="31.5" customHeight="1" x14ac:dyDescent="0.3">
      <c r="A55" s="17">
        <v>45</v>
      </c>
      <c r="B55" s="18" t="s">
        <v>58</v>
      </c>
      <c r="C55" s="19" t="s">
        <v>175</v>
      </c>
      <c r="D55" s="20" t="s">
        <v>176</v>
      </c>
      <c r="E55" s="20" t="s">
        <v>58</v>
      </c>
      <c r="F55" s="21">
        <v>2</v>
      </c>
      <c r="G55" s="21">
        <v>3</v>
      </c>
      <c r="H55" s="21">
        <v>3</v>
      </c>
      <c r="I55" s="22">
        <f t="shared" si="1"/>
        <v>2.7</v>
      </c>
      <c r="J55" s="21" t="s">
        <v>99</v>
      </c>
      <c r="K55" s="23"/>
      <c r="L55" s="24"/>
      <c r="M55" s="25"/>
      <c r="N55" s="23"/>
    </row>
    <row r="56" spans="1:14" ht="31.5" customHeight="1" x14ac:dyDescent="0.3">
      <c r="A56" s="17">
        <v>46</v>
      </c>
      <c r="B56" s="18" t="s">
        <v>58</v>
      </c>
      <c r="C56" s="19" t="s">
        <v>177</v>
      </c>
      <c r="D56" s="20" t="s">
        <v>178</v>
      </c>
      <c r="E56" s="20" t="s">
        <v>58</v>
      </c>
      <c r="F56" s="21">
        <v>1</v>
      </c>
      <c r="G56" s="21">
        <v>3</v>
      </c>
      <c r="H56" s="21">
        <v>2</v>
      </c>
      <c r="I56" s="22">
        <f t="shared" si="1"/>
        <v>2</v>
      </c>
      <c r="J56" s="21" t="s">
        <v>99</v>
      </c>
      <c r="K56" s="23"/>
      <c r="L56" s="24"/>
      <c r="M56" s="25"/>
      <c r="N56" s="23"/>
    </row>
    <row r="57" spans="1:14" ht="31.5" customHeight="1" x14ac:dyDescent="0.3">
      <c r="A57" s="17">
        <v>47</v>
      </c>
      <c r="B57" s="18" t="s">
        <v>58</v>
      </c>
      <c r="C57" s="19" t="s">
        <v>179</v>
      </c>
      <c r="D57" s="20" t="s">
        <v>180</v>
      </c>
      <c r="E57" s="20" t="s">
        <v>58</v>
      </c>
      <c r="F57" s="21">
        <v>1</v>
      </c>
      <c r="G57" s="21">
        <v>3</v>
      </c>
      <c r="H57" s="21">
        <v>3</v>
      </c>
      <c r="I57" s="22">
        <f t="shared" si="1"/>
        <v>2.2999999999999998</v>
      </c>
      <c r="J57" s="21" t="s">
        <v>99</v>
      </c>
      <c r="K57" s="23"/>
      <c r="L57" s="24"/>
      <c r="M57" s="25"/>
      <c r="N57" s="23"/>
    </row>
    <row r="58" spans="1:14" ht="31.5" customHeight="1" x14ac:dyDescent="0.3">
      <c r="A58" s="17">
        <v>48</v>
      </c>
      <c r="B58" s="18" t="s">
        <v>58</v>
      </c>
      <c r="C58" s="19" t="s">
        <v>181</v>
      </c>
      <c r="D58" s="20" t="s">
        <v>182</v>
      </c>
      <c r="E58" s="20" t="s">
        <v>58</v>
      </c>
      <c r="F58" s="21">
        <v>1</v>
      </c>
      <c r="G58" s="21">
        <v>1</v>
      </c>
      <c r="H58" s="21">
        <v>2</v>
      </c>
      <c r="I58" s="22">
        <f t="shared" si="1"/>
        <v>1.3</v>
      </c>
      <c r="J58" s="21" t="s">
        <v>99</v>
      </c>
      <c r="K58" s="23"/>
      <c r="L58" s="24"/>
      <c r="M58" s="25"/>
      <c r="N58" s="23"/>
    </row>
    <row r="59" spans="1:14" ht="31.5" customHeight="1" x14ac:dyDescent="0.3">
      <c r="A59" s="17">
        <v>49</v>
      </c>
      <c r="B59" s="18" t="s">
        <v>58</v>
      </c>
      <c r="C59" s="19" t="s">
        <v>183</v>
      </c>
      <c r="D59" s="20" t="s">
        <v>184</v>
      </c>
      <c r="E59" s="20" t="s">
        <v>55</v>
      </c>
      <c r="F59" s="21">
        <v>3</v>
      </c>
      <c r="G59" s="21">
        <v>4</v>
      </c>
      <c r="H59" s="21">
        <v>4</v>
      </c>
      <c r="I59" s="22">
        <f t="shared" si="1"/>
        <v>3.7</v>
      </c>
      <c r="J59" s="21" t="s">
        <v>148</v>
      </c>
      <c r="K59" s="23"/>
      <c r="L59" s="24"/>
      <c r="M59" s="25"/>
      <c r="N59" s="23"/>
    </row>
    <row r="60" spans="1:14" ht="31.5" customHeight="1" x14ac:dyDescent="0.3">
      <c r="A60" s="17">
        <v>50</v>
      </c>
      <c r="B60" s="18" t="s">
        <v>58</v>
      </c>
      <c r="C60" s="19" t="s">
        <v>185</v>
      </c>
      <c r="D60" s="20" t="s">
        <v>186</v>
      </c>
      <c r="E60" s="20" t="s">
        <v>58</v>
      </c>
      <c r="F60" s="21">
        <v>2</v>
      </c>
      <c r="G60" s="21">
        <v>3</v>
      </c>
      <c r="H60" s="21">
        <v>3</v>
      </c>
      <c r="I60" s="22">
        <f t="shared" si="1"/>
        <v>2.7</v>
      </c>
      <c r="J60" s="21" t="s">
        <v>148</v>
      </c>
      <c r="K60" s="23"/>
      <c r="L60" s="24"/>
      <c r="M60" s="25"/>
      <c r="N60" s="23"/>
    </row>
    <row r="61" spans="1:14" ht="31.5" customHeight="1" x14ac:dyDescent="0.3">
      <c r="A61" s="17">
        <v>51</v>
      </c>
      <c r="B61" s="18" t="s">
        <v>58</v>
      </c>
      <c r="C61" s="19" t="s">
        <v>187</v>
      </c>
      <c r="D61" s="20" t="s">
        <v>188</v>
      </c>
      <c r="E61" s="20" t="s">
        <v>58</v>
      </c>
      <c r="F61" s="21">
        <v>2</v>
      </c>
      <c r="G61" s="21">
        <v>2</v>
      </c>
      <c r="H61" s="21">
        <v>3</v>
      </c>
      <c r="I61" s="22">
        <f t="shared" si="1"/>
        <v>2.2999999999999998</v>
      </c>
      <c r="J61" s="21" t="s">
        <v>64</v>
      </c>
      <c r="K61" s="23"/>
      <c r="L61" s="24"/>
      <c r="M61" s="25"/>
      <c r="N61" s="23"/>
    </row>
    <row r="62" spans="1:14" ht="31.5" customHeight="1" x14ac:dyDescent="0.3">
      <c r="A62" s="17">
        <v>52</v>
      </c>
      <c r="B62" s="18" t="s">
        <v>58</v>
      </c>
      <c r="C62" s="19" t="s">
        <v>189</v>
      </c>
      <c r="D62" s="20" t="s">
        <v>190</v>
      </c>
      <c r="E62" s="20" t="s">
        <v>58</v>
      </c>
      <c r="F62" s="21">
        <v>3</v>
      </c>
      <c r="G62" s="21">
        <v>2</v>
      </c>
      <c r="H62" s="21">
        <v>3</v>
      </c>
      <c r="I62" s="22">
        <f t="shared" si="1"/>
        <v>2.7</v>
      </c>
      <c r="J62" s="21" t="s">
        <v>99</v>
      </c>
      <c r="K62" s="23"/>
      <c r="L62" s="24"/>
      <c r="M62" s="25"/>
      <c r="N62" s="23"/>
    </row>
    <row r="63" spans="1:14" ht="31.5" customHeight="1" x14ac:dyDescent="0.3">
      <c r="A63" s="17">
        <v>53</v>
      </c>
      <c r="B63" s="18" t="s">
        <v>58</v>
      </c>
      <c r="C63" s="19" t="s">
        <v>191</v>
      </c>
      <c r="D63" s="20" t="s">
        <v>192</v>
      </c>
      <c r="E63" s="20" t="s">
        <v>58</v>
      </c>
      <c r="F63" s="21">
        <v>1</v>
      </c>
      <c r="G63" s="21">
        <v>2</v>
      </c>
      <c r="H63" s="21">
        <v>2</v>
      </c>
      <c r="I63" s="22">
        <f t="shared" si="1"/>
        <v>1.7</v>
      </c>
      <c r="J63" s="21" t="s">
        <v>99</v>
      </c>
      <c r="K63" s="23"/>
      <c r="L63" s="24"/>
      <c r="M63" s="25"/>
      <c r="N63" s="23"/>
    </row>
    <row r="64" spans="1:14" ht="31.5" customHeight="1" x14ac:dyDescent="0.3">
      <c r="A64" s="17">
        <v>54</v>
      </c>
      <c r="B64" s="18" t="s">
        <v>58</v>
      </c>
      <c r="C64" s="19" t="s">
        <v>193</v>
      </c>
      <c r="D64" s="20" t="s">
        <v>194</v>
      </c>
      <c r="E64" s="20" t="s">
        <v>58</v>
      </c>
      <c r="F64" s="21">
        <v>1</v>
      </c>
      <c r="G64" s="21">
        <v>2</v>
      </c>
      <c r="H64" s="21">
        <v>3</v>
      </c>
      <c r="I64" s="22">
        <f t="shared" si="1"/>
        <v>2</v>
      </c>
      <c r="J64" s="21" t="s">
        <v>148</v>
      </c>
      <c r="K64" s="23"/>
      <c r="L64" s="24"/>
      <c r="M64" s="25"/>
      <c r="N64" s="23"/>
    </row>
    <row r="65" spans="1:14" ht="31.5" customHeight="1" x14ac:dyDescent="0.3">
      <c r="A65" s="17">
        <v>55</v>
      </c>
      <c r="B65" s="18" t="s">
        <v>60</v>
      </c>
      <c r="C65" s="19" t="s">
        <v>195</v>
      </c>
      <c r="D65" s="20" t="s">
        <v>196</v>
      </c>
      <c r="E65" s="20" t="s">
        <v>59</v>
      </c>
      <c r="F65" s="21">
        <v>1</v>
      </c>
      <c r="G65" s="21">
        <v>3</v>
      </c>
      <c r="H65" s="21">
        <v>3</v>
      </c>
      <c r="I65" s="22">
        <f t="shared" si="1"/>
        <v>2.2999999999999998</v>
      </c>
      <c r="J65" s="21" t="s">
        <v>148</v>
      </c>
      <c r="K65" s="23"/>
      <c r="L65" s="24"/>
      <c r="M65" s="25"/>
      <c r="N65" s="23"/>
    </row>
    <row r="66" spans="1:14" ht="31.5" customHeight="1" x14ac:dyDescent="0.3">
      <c r="A66" s="17">
        <v>56</v>
      </c>
      <c r="B66" s="18" t="s">
        <v>60</v>
      </c>
      <c r="C66" s="19" t="s">
        <v>197</v>
      </c>
      <c r="D66" s="20" t="s">
        <v>198</v>
      </c>
      <c r="E66" s="20" t="s">
        <v>59</v>
      </c>
      <c r="F66" s="21">
        <v>3</v>
      </c>
      <c r="G66" s="21">
        <v>2</v>
      </c>
      <c r="H66" s="21">
        <v>3</v>
      </c>
      <c r="I66" s="22">
        <f t="shared" si="1"/>
        <v>2.7</v>
      </c>
      <c r="J66" s="21" t="s">
        <v>99</v>
      </c>
      <c r="K66" s="23"/>
      <c r="L66" s="24"/>
      <c r="M66" s="25"/>
      <c r="N66" s="23"/>
    </row>
    <row r="67" spans="1:14" ht="31.5" customHeight="1" x14ac:dyDescent="0.3">
      <c r="A67" s="17">
        <v>57</v>
      </c>
      <c r="B67" s="18" t="s">
        <v>60</v>
      </c>
      <c r="C67" s="19" t="s">
        <v>199</v>
      </c>
      <c r="D67" s="20" t="s">
        <v>200</v>
      </c>
      <c r="E67" s="20" t="s">
        <v>59</v>
      </c>
      <c r="F67" s="21">
        <v>2</v>
      </c>
      <c r="G67" s="21">
        <v>3</v>
      </c>
      <c r="H67" s="21">
        <v>3</v>
      </c>
      <c r="I67" s="22">
        <f t="shared" si="1"/>
        <v>2.7</v>
      </c>
      <c r="J67" s="21" t="s">
        <v>148</v>
      </c>
      <c r="K67" s="23"/>
      <c r="L67" s="24"/>
      <c r="M67" s="25"/>
      <c r="N67" s="23"/>
    </row>
    <row r="68" spans="1:14" ht="31.5" customHeight="1" x14ac:dyDescent="0.3">
      <c r="A68" s="17">
        <v>58</v>
      </c>
      <c r="B68" s="18" t="s">
        <v>60</v>
      </c>
      <c r="C68" s="19" t="s">
        <v>201</v>
      </c>
      <c r="D68" s="20" t="s">
        <v>202</v>
      </c>
      <c r="E68" s="20" t="s">
        <v>59</v>
      </c>
      <c r="F68" s="21">
        <v>1</v>
      </c>
      <c r="G68" s="21">
        <v>3</v>
      </c>
      <c r="H68" s="21">
        <v>4</v>
      </c>
      <c r="I68" s="22">
        <f t="shared" si="1"/>
        <v>2.7</v>
      </c>
      <c r="J68" s="21" t="s">
        <v>99</v>
      </c>
      <c r="K68" s="23"/>
      <c r="L68" s="24"/>
      <c r="M68" s="25"/>
      <c r="N68" s="23"/>
    </row>
    <row r="69" spans="1:14" ht="31.5" customHeight="1" x14ac:dyDescent="0.3">
      <c r="A69" s="17">
        <v>59</v>
      </c>
      <c r="B69" s="18" t="s">
        <v>60</v>
      </c>
      <c r="C69" s="19" t="s">
        <v>203</v>
      </c>
      <c r="D69" s="20" t="s">
        <v>204</v>
      </c>
      <c r="E69" s="20" t="s">
        <v>59</v>
      </c>
      <c r="F69" s="21">
        <v>4</v>
      </c>
      <c r="G69" s="21">
        <v>3</v>
      </c>
      <c r="H69" s="21">
        <v>4</v>
      </c>
      <c r="I69" s="22">
        <f t="shared" si="1"/>
        <v>3.7</v>
      </c>
      <c r="J69" s="21" t="s">
        <v>86</v>
      </c>
      <c r="K69" s="23"/>
      <c r="L69" s="24"/>
      <c r="M69" s="25"/>
      <c r="N69" s="23"/>
    </row>
    <row r="70" spans="1:14" ht="31.5" customHeight="1" x14ac:dyDescent="0.3">
      <c r="A70" s="17">
        <v>60</v>
      </c>
      <c r="B70" s="18" t="s">
        <v>60</v>
      </c>
      <c r="C70" s="19" t="s">
        <v>205</v>
      </c>
      <c r="D70" s="20" t="s">
        <v>206</v>
      </c>
      <c r="E70" s="20" t="s">
        <v>59</v>
      </c>
      <c r="F70" s="21">
        <v>3</v>
      </c>
      <c r="G70" s="21">
        <v>3</v>
      </c>
      <c r="H70" s="21">
        <v>4</v>
      </c>
      <c r="I70" s="22">
        <f t="shared" si="1"/>
        <v>3.3</v>
      </c>
      <c r="J70" s="21" t="s">
        <v>148</v>
      </c>
      <c r="K70" s="23"/>
      <c r="L70" s="24"/>
      <c r="M70" s="25"/>
      <c r="N70" s="23"/>
    </row>
    <row r="71" spans="1:14" ht="31.5" customHeight="1" x14ac:dyDescent="0.3">
      <c r="A71" s="17">
        <v>61</v>
      </c>
      <c r="B71" s="18" t="s">
        <v>60</v>
      </c>
      <c r="C71" s="19" t="s">
        <v>207</v>
      </c>
      <c r="D71" s="20" t="s">
        <v>208</v>
      </c>
      <c r="E71" s="20" t="s">
        <v>59</v>
      </c>
      <c r="F71" s="21">
        <v>4</v>
      </c>
      <c r="G71" s="21">
        <v>3</v>
      </c>
      <c r="H71" s="21">
        <v>4</v>
      </c>
      <c r="I71" s="22">
        <f t="shared" si="1"/>
        <v>3.7</v>
      </c>
      <c r="J71" s="21" t="s">
        <v>148</v>
      </c>
      <c r="K71" s="23"/>
      <c r="L71" s="24"/>
      <c r="M71" s="25"/>
      <c r="N71" s="23"/>
    </row>
    <row r="72" spans="1:14" ht="31.5" customHeight="1" x14ac:dyDescent="0.3">
      <c r="A72" s="17">
        <v>62</v>
      </c>
      <c r="B72" s="18" t="s">
        <v>60</v>
      </c>
      <c r="C72" s="19" t="s">
        <v>209</v>
      </c>
      <c r="D72" s="20" t="s">
        <v>210</v>
      </c>
      <c r="E72" s="20" t="s">
        <v>59</v>
      </c>
      <c r="F72" s="21">
        <v>2</v>
      </c>
      <c r="G72" s="21">
        <v>2</v>
      </c>
      <c r="H72" s="21">
        <v>3</v>
      </c>
      <c r="I72" s="22">
        <f t="shared" si="1"/>
        <v>2.2999999999999998</v>
      </c>
      <c r="J72" s="21" t="s">
        <v>99</v>
      </c>
      <c r="K72" s="23"/>
      <c r="L72" s="24"/>
      <c r="M72" s="25"/>
      <c r="N72" s="23"/>
    </row>
    <row r="73" spans="1:14" ht="31.5" customHeight="1" x14ac:dyDescent="0.3">
      <c r="A73" s="17">
        <v>63</v>
      </c>
      <c r="B73" s="18" t="s">
        <v>60</v>
      </c>
      <c r="C73" s="19" t="s">
        <v>211</v>
      </c>
      <c r="D73" s="20" t="s">
        <v>212</v>
      </c>
      <c r="E73" s="20" t="s">
        <v>59</v>
      </c>
      <c r="F73" s="21">
        <v>1</v>
      </c>
      <c r="G73" s="21">
        <v>2</v>
      </c>
      <c r="H73" s="21">
        <v>2</v>
      </c>
      <c r="I73" s="22">
        <f t="shared" si="1"/>
        <v>1.7</v>
      </c>
      <c r="J73" s="21" t="s">
        <v>86</v>
      </c>
      <c r="K73" s="23"/>
      <c r="L73" s="24"/>
      <c r="M73" s="25"/>
      <c r="N73" s="23"/>
    </row>
    <row r="74" spans="1:14" ht="31.5" customHeight="1" x14ac:dyDescent="0.3">
      <c r="A74" s="17">
        <v>64</v>
      </c>
      <c r="B74" s="18" t="s">
        <v>60</v>
      </c>
      <c r="C74" s="19" t="s">
        <v>213</v>
      </c>
      <c r="D74" s="20" t="s">
        <v>214</v>
      </c>
      <c r="E74" s="20" t="s">
        <v>55</v>
      </c>
      <c r="F74" s="21">
        <v>1</v>
      </c>
      <c r="G74" s="21">
        <v>3</v>
      </c>
      <c r="H74" s="21">
        <v>3</v>
      </c>
      <c r="I74" s="22">
        <f t="shared" si="1"/>
        <v>2.2999999999999998</v>
      </c>
      <c r="J74" s="21" t="s">
        <v>148</v>
      </c>
      <c r="K74" s="23"/>
      <c r="L74" s="24"/>
      <c r="M74" s="25"/>
      <c r="N74" s="23"/>
    </row>
    <row r="75" spans="1:14" ht="31.5" customHeight="1" x14ac:dyDescent="0.3">
      <c r="A75" s="17">
        <v>65</v>
      </c>
      <c r="B75" s="18" t="s">
        <v>62</v>
      </c>
      <c r="C75" s="19" t="s">
        <v>215</v>
      </c>
      <c r="D75" s="20" t="s">
        <v>216</v>
      </c>
      <c r="E75" s="20" t="s">
        <v>55</v>
      </c>
      <c r="F75" s="21">
        <v>2</v>
      </c>
      <c r="G75" s="21">
        <v>4</v>
      </c>
      <c r="H75" s="21">
        <v>3</v>
      </c>
      <c r="I75" s="22">
        <f t="shared" ref="I75:I110" si="2">ROUND(AVERAGE($F75:$H75),1)</f>
        <v>3</v>
      </c>
      <c r="J75" s="21" t="s">
        <v>86</v>
      </c>
      <c r="K75" s="23"/>
      <c r="L75" s="24"/>
      <c r="M75" s="25"/>
      <c r="N75" s="23"/>
    </row>
    <row r="76" spans="1:14" ht="31.5" customHeight="1" x14ac:dyDescent="0.3">
      <c r="A76" s="17">
        <v>66</v>
      </c>
      <c r="B76" s="18" t="s">
        <v>62</v>
      </c>
      <c r="C76" s="19" t="s">
        <v>217</v>
      </c>
      <c r="D76" s="20" t="s">
        <v>218</v>
      </c>
      <c r="E76" s="20" t="s">
        <v>58</v>
      </c>
      <c r="F76" s="21">
        <v>3</v>
      </c>
      <c r="G76" s="21">
        <v>4</v>
      </c>
      <c r="H76" s="21">
        <v>4</v>
      </c>
      <c r="I76" s="22">
        <f t="shared" si="2"/>
        <v>3.7</v>
      </c>
      <c r="J76" s="21" t="s">
        <v>86</v>
      </c>
      <c r="K76" s="23"/>
      <c r="L76" s="24"/>
      <c r="M76" s="25"/>
      <c r="N76" s="23"/>
    </row>
    <row r="77" spans="1:14" ht="31.5" customHeight="1" x14ac:dyDescent="0.3">
      <c r="A77" s="17">
        <v>67</v>
      </c>
      <c r="B77" s="18" t="s">
        <v>62</v>
      </c>
      <c r="C77" s="19" t="s">
        <v>219</v>
      </c>
      <c r="D77" s="20" t="s">
        <v>220</v>
      </c>
      <c r="E77" s="20" t="s">
        <v>58</v>
      </c>
      <c r="F77" s="21">
        <v>1</v>
      </c>
      <c r="G77" s="21">
        <v>3</v>
      </c>
      <c r="H77" s="21">
        <v>3</v>
      </c>
      <c r="I77" s="22">
        <f t="shared" si="2"/>
        <v>2.2999999999999998</v>
      </c>
      <c r="J77" s="21" t="s">
        <v>99</v>
      </c>
      <c r="K77" s="23"/>
      <c r="L77" s="24"/>
      <c r="M77" s="25"/>
      <c r="N77" s="23"/>
    </row>
    <row r="78" spans="1:14" ht="31.5" customHeight="1" x14ac:dyDescent="0.3">
      <c r="A78" s="17">
        <v>68</v>
      </c>
      <c r="B78" s="18" t="s">
        <v>62</v>
      </c>
      <c r="C78" s="19" t="s">
        <v>221</v>
      </c>
      <c r="D78" s="20" t="s">
        <v>222</v>
      </c>
      <c r="E78" s="20" t="s">
        <v>55</v>
      </c>
      <c r="F78" s="21">
        <v>2</v>
      </c>
      <c r="G78" s="21">
        <v>4</v>
      </c>
      <c r="H78" s="21">
        <v>3</v>
      </c>
      <c r="I78" s="22">
        <f t="shared" si="2"/>
        <v>3</v>
      </c>
      <c r="J78" s="21" t="s">
        <v>86</v>
      </c>
      <c r="K78" s="23"/>
      <c r="L78" s="24"/>
      <c r="M78" s="25"/>
      <c r="N78" s="23"/>
    </row>
    <row r="79" spans="1:14" ht="31.5" customHeight="1" x14ac:dyDescent="0.3">
      <c r="A79" s="17">
        <v>69</v>
      </c>
      <c r="B79" s="18" t="s">
        <v>62</v>
      </c>
      <c r="C79" s="19" t="s">
        <v>223</v>
      </c>
      <c r="D79" s="20" t="s">
        <v>224</v>
      </c>
      <c r="E79" s="20" t="s">
        <v>55</v>
      </c>
      <c r="F79" s="21">
        <v>4</v>
      </c>
      <c r="G79" s="21">
        <v>3</v>
      </c>
      <c r="H79" s="21">
        <v>4</v>
      </c>
      <c r="I79" s="22">
        <f t="shared" si="2"/>
        <v>3.7</v>
      </c>
      <c r="J79" s="21" t="s">
        <v>86</v>
      </c>
      <c r="K79" s="23"/>
      <c r="L79" s="24"/>
      <c r="M79" s="25"/>
      <c r="N79" s="23"/>
    </row>
    <row r="80" spans="1:14" ht="31.5" customHeight="1" x14ac:dyDescent="0.3">
      <c r="A80" s="17">
        <v>70</v>
      </c>
      <c r="B80" s="18" t="s">
        <v>62</v>
      </c>
      <c r="C80" s="19" t="s">
        <v>225</v>
      </c>
      <c r="D80" s="20" t="s">
        <v>226</v>
      </c>
      <c r="E80" s="20" t="s">
        <v>58</v>
      </c>
      <c r="F80" s="21">
        <v>5</v>
      </c>
      <c r="G80" s="21">
        <v>3</v>
      </c>
      <c r="H80" s="21">
        <v>4</v>
      </c>
      <c r="I80" s="22">
        <f t="shared" si="2"/>
        <v>4</v>
      </c>
      <c r="J80" s="21" t="s">
        <v>86</v>
      </c>
      <c r="K80" s="23"/>
      <c r="L80" s="24"/>
      <c r="M80" s="25"/>
      <c r="N80" s="23"/>
    </row>
    <row r="81" spans="1:14" ht="31.5" customHeight="1" x14ac:dyDescent="0.3">
      <c r="A81" s="17">
        <v>71</v>
      </c>
      <c r="B81" s="18" t="s">
        <v>62</v>
      </c>
      <c r="C81" s="19" t="s">
        <v>227</v>
      </c>
      <c r="D81" s="20" t="s">
        <v>228</v>
      </c>
      <c r="E81" s="20" t="s">
        <v>67</v>
      </c>
      <c r="F81" s="21">
        <v>4</v>
      </c>
      <c r="G81" s="21">
        <v>3</v>
      </c>
      <c r="H81" s="21">
        <v>4</v>
      </c>
      <c r="I81" s="22">
        <f t="shared" si="2"/>
        <v>3.7</v>
      </c>
      <c r="J81" s="21" t="s">
        <v>86</v>
      </c>
      <c r="K81" s="23"/>
      <c r="L81" s="24"/>
      <c r="M81" s="25"/>
      <c r="N81" s="23"/>
    </row>
    <row r="82" spans="1:14" ht="31.5" customHeight="1" x14ac:dyDescent="0.3">
      <c r="A82" s="17">
        <v>72</v>
      </c>
      <c r="B82" s="18" t="s">
        <v>62</v>
      </c>
      <c r="C82" s="19" t="s">
        <v>229</v>
      </c>
      <c r="D82" s="20" t="s">
        <v>230</v>
      </c>
      <c r="E82" s="20" t="s">
        <v>55</v>
      </c>
      <c r="F82" s="21">
        <v>4</v>
      </c>
      <c r="G82" s="21">
        <v>5</v>
      </c>
      <c r="H82" s="21">
        <v>4</v>
      </c>
      <c r="I82" s="22">
        <f t="shared" si="2"/>
        <v>4.3</v>
      </c>
      <c r="J82" s="21" t="s">
        <v>86</v>
      </c>
      <c r="K82" s="23"/>
      <c r="L82" s="24"/>
      <c r="M82" s="25"/>
      <c r="N82" s="23"/>
    </row>
    <row r="83" spans="1:14" ht="31.5" customHeight="1" x14ac:dyDescent="0.3">
      <c r="A83" s="17">
        <v>73</v>
      </c>
      <c r="B83" s="18" t="s">
        <v>62</v>
      </c>
      <c r="C83" s="19" t="s">
        <v>231</v>
      </c>
      <c r="D83" s="20" t="s">
        <v>232</v>
      </c>
      <c r="E83" s="20" t="s">
        <v>58</v>
      </c>
      <c r="F83" s="21">
        <v>3</v>
      </c>
      <c r="G83" s="21">
        <v>3</v>
      </c>
      <c r="H83" s="21">
        <v>3</v>
      </c>
      <c r="I83" s="22">
        <f t="shared" si="2"/>
        <v>3</v>
      </c>
      <c r="J83" s="21" t="s">
        <v>86</v>
      </c>
      <c r="K83" s="23"/>
      <c r="L83" s="24"/>
      <c r="M83" s="25"/>
      <c r="N83" s="23"/>
    </row>
    <row r="84" spans="1:14" ht="31.5" customHeight="1" x14ac:dyDescent="0.3">
      <c r="A84" s="17">
        <v>74</v>
      </c>
      <c r="B84" s="18" t="s">
        <v>62</v>
      </c>
      <c r="C84" s="19" t="s">
        <v>233</v>
      </c>
      <c r="D84" s="20" t="s">
        <v>234</v>
      </c>
      <c r="E84" s="20" t="s">
        <v>55</v>
      </c>
      <c r="F84" s="21">
        <v>5</v>
      </c>
      <c r="G84" s="21">
        <v>3</v>
      </c>
      <c r="H84" s="21">
        <v>5</v>
      </c>
      <c r="I84" s="22">
        <f t="shared" si="2"/>
        <v>4.3</v>
      </c>
      <c r="J84" s="21" t="s">
        <v>86</v>
      </c>
      <c r="K84" s="23"/>
      <c r="L84" s="24"/>
      <c r="M84" s="25"/>
      <c r="N84" s="23"/>
    </row>
    <row r="85" spans="1:14" ht="31.5" customHeight="1" x14ac:dyDescent="0.3">
      <c r="A85" s="17">
        <v>75</v>
      </c>
      <c r="B85" s="18" t="s">
        <v>62</v>
      </c>
      <c r="C85" s="19" t="s">
        <v>235</v>
      </c>
      <c r="D85" s="20" t="s">
        <v>236</v>
      </c>
      <c r="E85" s="20" t="s">
        <v>55</v>
      </c>
      <c r="F85" s="21">
        <v>1</v>
      </c>
      <c r="G85" s="21">
        <v>4</v>
      </c>
      <c r="H85" s="21">
        <v>4</v>
      </c>
      <c r="I85" s="22">
        <f t="shared" si="2"/>
        <v>3</v>
      </c>
      <c r="J85" s="21" t="s">
        <v>148</v>
      </c>
      <c r="K85" s="23"/>
      <c r="L85" s="24"/>
      <c r="M85" s="25"/>
      <c r="N85" s="23"/>
    </row>
    <row r="86" spans="1:14" ht="31.5" customHeight="1" x14ac:dyDescent="0.3">
      <c r="A86" s="17">
        <v>76</v>
      </c>
      <c r="B86" s="18" t="s">
        <v>62</v>
      </c>
      <c r="C86" s="19" t="s">
        <v>237</v>
      </c>
      <c r="D86" s="20" t="s">
        <v>238</v>
      </c>
      <c r="E86" s="20" t="s">
        <v>55</v>
      </c>
      <c r="F86" s="21">
        <v>2</v>
      </c>
      <c r="G86" s="21">
        <v>4</v>
      </c>
      <c r="H86" s="21">
        <v>3</v>
      </c>
      <c r="I86" s="22">
        <f t="shared" si="2"/>
        <v>3</v>
      </c>
      <c r="J86" s="21" t="s">
        <v>86</v>
      </c>
      <c r="K86" s="23"/>
      <c r="L86" s="24"/>
      <c r="M86" s="25"/>
      <c r="N86" s="23"/>
    </row>
    <row r="87" spans="1:14" ht="31.5" customHeight="1" x14ac:dyDescent="0.3">
      <c r="A87" s="17">
        <v>77</v>
      </c>
      <c r="B87" s="18" t="s">
        <v>64</v>
      </c>
      <c r="C87" s="19" t="s">
        <v>239</v>
      </c>
      <c r="D87" s="20" t="s">
        <v>240</v>
      </c>
      <c r="E87" s="20" t="s">
        <v>55</v>
      </c>
      <c r="F87" s="21">
        <v>3</v>
      </c>
      <c r="G87" s="21">
        <v>4</v>
      </c>
      <c r="H87" s="21">
        <v>3</v>
      </c>
      <c r="I87" s="22">
        <f t="shared" si="2"/>
        <v>3.3</v>
      </c>
      <c r="J87" s="21" t="s">
        <v>64</v>
      </c>
      <c r="K87" s="23"/>
      <c r="L87" s="24"/>
      <c r="M87" s="25"/>
      <c r="N87" s="23"/>
    </row>
    <row r="88" spans="1:14" ht="31.5" customHeight="1" x14ac:dyDescent="0.3">
      <c r="A88" s="17">
        <v>78</v>
      </c>
      <c r="B88" s="18" t="s">
        <v>64</v>
      </c>
      <c r="C88" s="19" t="s">
        <v>241</v>
      </c>
      <c r="D88" s="20" t="s">
        <v>242</v>
      </c>
      <c r="E88" s="20" t="s">
        <v>55</v>
      </c>
      <c r="F88" s="21">
        <v>1</v>
      </c>
      <c r="G88" s="21">
        <v>3</v>
      </c>
      <c r="H88" s="21">
        <v>2</v>
      </c>
      <c r="I88" s="22">
        <f t="shared" si="2"/>
        <v>2</v>
      </c>
      <c r="J88" s="21" t="s">
        <v>64</v>
      </c>
      <c r="K88" s="23"/>
      <c r="L88" s="24"/>
      <c r="M88" s="25"/>
      <c r="N88" s="23"/>
    </row>
    <row r="89" spans="1:14" ht="31.5" customHeight="1" x14ac:dyDescent="0.3">
      <c r="A89" s="17">
        <v>79</v>
      </c>
      <c r="B89" s="18" t="s">
        <v>64</v>
      </c>
      <c r="C89" s="19" t="s">
        <v>243</v>
      </c>
      <c r="D89" s="20" t="s">
        <v>244</v>
      </c>
      <c r="E89" s="20" t="s">
        <v>55</v>
      </c>
      <c r="F89" s="21">
        <v>3</v>
      </c>
      <c r="G89" s="21">
        <v>4</v>
      </c>
      <c r="H89" s="21">
        <v>4</v>
      </c>
      <c r="I89" s="22">
        <f t="shared" si="2"/>
        <v>3.7</v>
      </c>
      <c r="J89" s="21" t="s">
        <v>64</v>
      </c>
      <c r="K89" s="23"/>
      <c r="L89" s="24"/>
      <c r="M89" s="25"/>
      <c r="N89" s="23"/>
    </row>
    <row r="90" spans="1:14" ht="31.5" customHeight="1" x14ac:dyDescent="0.3">
      <c r="A90" s="17">
        <v>80</v>
      </c>
      <c r="B90" s="18" t="s">
        <v>64</v>
      </c>
      <c r="C90" s="19" t="s">
        <v>245</v>
      </c>
      <c r="D90" s="20" t="s">
        <v>246</v>
      </c>
      <c r="E90" s="20" t="s">
        <v>55</v>
      </c>
      <c r="F90" s="21">
        <v>2</v>
      </c>
      <c r="G90" s="21">
        <v>2</v>
      </c>
      <c r="H90" s="21">
        <v>2</v>
      </c>
      <c r="I90" s="22">
        <f t="shared" si="2"/>
        <v>2</v>
      </c>
      <c r="J90" s="21" t="s">
        <v>64</v>
      </c>
      <c r="K90" s="23"/>
      <c r="L90" s="24"/>
      <c r="M90" s="25"/>
      <c r="N90" s="23"/>
    </row>
    <row r="91" spans="1:14" ht="31.5" customHeight="1" x14ac:dyDescent="0.3">
      <c r="A91" s="17">
        <v>81</v>
      </c>
      <c r="B91" s="18" t="s">
        <v>64</v>
      </c>
      <c r="C91" s="19" t="s">
        <v>247</v>
      </c>
      <c r="D91" s="20" t="s">
        <v>248</v>
      </c>
      <c r="E91" s="20" t="s">
        <v>55</v>
      </c>
      <c r="F91" s="21">
        <v>1</v>
      </c>
      <c r="G91" s="21">
        <v>3</v>
      </c>
      <c r="H91" s="21">
        <v>3</v>
      </c>
      <c r="I91" s="22">
        <f t="shared" si="2"/>
        <v>2.2999999999999998</v>
      </c>
      <c r="J91" s="21" t="s">
        <v>64</v>
      </c>
      <c r="K91" s="23"/>
      <c r="L91" s="24"/>
      <c r="M91" s="25"/>
      <c r="N91" s="23"/>
    </row>
    <row r="92" spans="1:14" ht="31.5" customHeight="1" x14ac:dyDescent="0.3">
      <c r="A92" s="17">
        <v>82</v>
      </c>
      <c r="B92" s="18" t="s">
        <v>64</v>
      </c>
      <c r="C92" s="19" t="s">
        <v>249</v>
      </c>
      <c r="D92" s="20" t="s">
        <v>250</v>
      </c>
      <c r="E92" s="20" t="s">
        <v>59</v>
      </c>
      <c r="F92" s="21">
        <v>1</v>
      </c>
      <c r="G92" s="21">
        <v>3</v>
      </c>
      <c r="H92" s="21">
        <v>2</v>
      </c>
      <c r="I92" s="22">
        <f t="shared" si="2"/>
        <v>2</v>
      </c>
      <c r="J92" s="21" t="s">
        <v>64</v>
      </c>
      <c r="K92" s="23"/>
      <c r="L92" s="24"/>
      <c r="M92" s="25"/>
      <c r="N92" s="23"/>
    </row>
    <row r="93" spans="1:14" ht="31.5" customHeight="1" x14ac:dyDescent="0.3">
      <c r="A93" s="17">
        <v>83</v>
      </c>
      <c r="B93" s="18" t="s">
        <v>64</v>
      </c>
      <c r="C93" s="19" t="s">
        <v>251</v>
      </c>
      <c r="D93" s="20" t="s">
        <v>252</v>
      </c>
      <c r="E93" s="20" t="s">
        <v>55</v>
      </c>
      <c r="F93" s="21">
        <v>1</v>
      </c>
      <c r="G93" s="21">
        <v>3</v>
      </c>
      <c r="H93" s="21">
        <v>2</v>
      </c>
      <c r="I93" s="22">
        <f t="shared" si="2"/>
        <v>2</v>
      </c>
      <c r="J93" s="21" t="s">
        <v>64</v>
      </c>
      <c r="K93" s="23"/>
      <c r="L93" s="24"/>
      <c r="M93" s="25"/>
      <c r="N93" s="23"/>
    </row>
    <row r="94" spans="1:14" ht="31.5" customHeight="1" x14ac:dyDescent="0.3">
      <c r="A94" s="17">
        <v>84</v>
      </c>
      <c r="B94" s="18" t="s">
        <v>64</v>
      </c>
      <c r="C94" s="19" t="s">
        <v>253</v>
      </c>
      <c r="D94" s="20" t="s">
        <v>254</v>
      </c>
      <c r="E94" s="20" t="s">
        <v>55</v>
      </c>
      <c r="F94" s="21">
        <v>1</v>
      </c>
      <c r="G94" s="21">
        <v>1</v>
      </c>
      <c r="H94" s="21">
        <v>1</v>
      </c>
      <c r="I94" s="22">
        <f t="shared" si="2"/>
        <v>1</v>
      </c>
      <c r="J94" s="21" t="s">
        <v>64</v>
      </c>
      <c r="K94" s="23"/>
      <c r="L94" s="24"/>
      <c r="M94" s="25"/>
      <c r="N94" s="23"/>
    </row>
    <row r="95" spans="1:14" ht="31.5" customHeight="1" x14ac:dyDescent="0.3">
      <c r="A95" s="17">
        <v>85</v>
      </c>
      <c r="B95" s="18" t="s">
        <v>64</v>
      </c>
      <c r="C95" s="19" t="s">
        <v>255</v>
      </c>
      <c r="D95" s="20" t="s">
        <v>256</v>
      </c>
      <c r="E95" s="20" t="s">
        <v>63</v>
      </c>
      <c r="F95" s="21">
        <v>3</v>
      </c>
      <c r="G95" s="21">
        <v>4</v>
      </c>
      <c r="H95" s="21">
        <v>3</v>
      </c>
      <c r="I95" s="22">
        <f t="shared" si="2"/>
        <v>3.3</v>
      </c>
      <c r="J95" s="21" t="s">
        <v>64</v>
      </c>
      <c r="K95" s="23"/>
      <c r="L95" s="24"/>
      <c r="M95" s="25"/>
      <c r="N95" s="23"/>
    </row>
    <row r="96" spans="1:14" ht="31.5" customHeight="1" x14ac:dyDescent="0.3">
      <c r="A96" s="17">
        <v>86</v>
      </c>
      <c r="B96" s="18" t="s">
        <v>64</v>
      </c>
      <c r="C96" s="19" t="s">
        <v>257</v>
      </c>
      <c r="D96" s="20" t="s">
        <v>258</v>
      </c>
      <c r="E96" s="20" t="s">
        <v>58</v>
      </c>
      <c r="F96" s="21">
        <v>1</v>
      </c>
      <c r="G96" s="21">
        <v>2</v>
      </c>
      <c r="H96" s="21">
        <v>2</v>
      </c>
      <c r="I96" s="22">
        <f t="shared" si="2"/>
        <v>1.7</v>
      </c>
      <c r="J96" s="21" t="s">
        <v>64</v>
      </c>
      <c r="K96" s="23"/>
      <c r="L96" s="24"/>
      <c r="M96" s="25"/>
      <c r="N96" s="23"/>
    </row>
    <row r="97" spans="1:14" ht="31.5" customHeight="1" x14ac:dyDescent="0.3">
      <c r="A97" s="17">
        <v>87</v>
      </c>
      <c r="B97" s="18" t="s">
        <v>64</v>
      </c>
      <c r="C97" s="19" t="s">
        <v>259</v>
      </c>
      <c r="D97" s="20" t="s">
        <v>260</v>
      </c>
      <c r="E97" s="20" t="s">
        <v>58</v>
      </c>
      <c r="F97" s="21">
        <v>1</v>
      </c>
      <c r="G97" s="21">
        <v>2</v>
      </c>
      <c r="H97" s="21">
        <v>2</v>
      </c>
      <c r="I97" s="22">
        <f t="shared" si="2"/>
        <v>1.7</v>
      </c>
      <c r="J97" s="21" t="s">
        <v>99</v>
      </c>
      <c r="K97" s="23"/>
      <c r="L97" s="24"/>
      <c r="M97" s="25"/>
      <c r="N97" s="23"/>
    </row>
    <row r="98" spans="1:14" ht="31.5" customHeight="1" x14ac:dyDescent="0.3">
      <c r="A98" s="17">
        <v>88</v>
      </c>
      <c r="B98" s="18" t="s">
        <v>64</v>
      </c>
      <c r="C98" s="19" t="s">
        <v>261</v>
      </c>
      <c r="D98" s="20" t="s">
        <v>262</v>
      </c>
      <c r="E98" s="20" t="s">
        <v>55</v>
      </c>
      <c r="F98" s="21">
        <v>2</v>
      </c>
      <c r="G98" s="21">
        <v>3</v>
      </c>
      <c r="H98" s="21">
        <v>3</v>
      </c>
      <c r="I98" s="22">
        <f t="shared" si="2"/>
        <v>2.7</v>
      </c>
      <c r="J98" s="21" t="s">
        <v>64</v>
      </c>
      <c r="K98" s="23"/>
      <c r="L98" s="24"/>
      <c r="M98" s="25"/>
      <c r="N98" s="23"/>
    </row>
    <row r="99" spans="1:14" ht="31.5" customHeight="1" x14ac:dyDescent="0.3">
      <c r="A99" s="17">
        <v>89</v>
      </c>
      <c r="B99" s="18" t="s">
        <v>66</v>
      </c>
      <c r="C99" s="19" t="s">
        <v>263</v>
      </c>
      <c r="D99" s="20" t="s">
        <v>264</v>
      </c>
      <c r="E99" s="20" t="s">
        <v>55</v>
      </c>
      <c r="F99" s="21">
        <v>1</v>
      </c>
      <c r="G99" s="21">
        <v>3</v>
      </c>
      <c r="H99" s="21">
        <v>3</v>
      </c>
      <c r="I99" s="22">
        <f t="shared" si="2"/>
        <v>2.2999999999999998</v>
      </c>
      <c r="J99" s="21" t="s">
        <v>148</v>
      </c>
      <c r="K99" s="23"/>
      <c r="L99" s="24"/>
      <c r="M99" s="25"/>
      <c r="N99" s="23"/>
    </row>
    <row r="100" spans="1:14" ht="31.5" customHeight="1" x14ac:dyDescent="0.3">
      <c r="A100" s="17">
        <v>90</v>
      </c>
      <c r="B100" s="18" t="s">
        <v>66</v>
      </c>
      <c r="C100" s="19" t="s">
        <v>265</v>
      </c>
      <c r="D100" s="20" t="s">
        <v>266</v>
      </c>
      <c r="E100" s="20" t="s">
        <v>55</v>
      </c>
      <c r="F100" s="21">
        <v>5</v>
      </c>
      <c r="G100" s="21">
        <v>5</v>
      </c>
      <c r="H100" s="21">
        <v>5</v>
      </c>
      <c r="I100" s="22">
        <f t="shared" si="2"/>
        <v>5</v>
      </c>
      <c r="J100" s="21" t="s">
        <v>86</v>
      </c>
      <c r="K100" s="23"/>
      <c r="L100" s="24"/>
      <c r="M100" s="25"/>
      <c r="N100" s="23"/>
    </row>
    <row r="101" spans="1:14" ht="31.5" customHeight="1" x14ac:dyDescent="0.3">
      <c r="A101" s="17">
        <v>91</v>
      </c>
      <c r="B101" s="18" t="s">
        <v>66</v>
      </c>
      <c r="C101" s="19" t="s">
        <v>267</v>
      </c>
      <c r="D101" s="20" t="s">
        <v>268</v>
      </c>
      <c r="E101" s="20" t="s">
        <v>58</v>
      </c>
      <c r="F101" s="21">
        <v>1</v>
      </c>
      <c r="G101" s="21">
        <v>4</v>
      </c>
      <c r="H101" s="21">
        <v>4</v>
      </c>
      <c r="I101" s="22">
        <f t="shared" si="2"/>
        <v>3</v>
      </c>
      <c r="J101" s="21" t="s">
        <v>99</v>
      </c>
      <c r="K101" s="23"/>
      <c r="L101" s="24"/>
      <c r="M101" s="25"/>
      <c r="N101" s="23"/>
    </row>
    <row r="102" spans="1:14" ht="31.5" customHeight="1" x14ac:dyDescent="0.3">
      <c r="A102" s="17">
        <v>92</v>
      </c>
      <c r="B102" s="18" t="s">
        <v>66</v>
      </c>
      <c r="C102" s="19" t="s">
        <v>269</v>
      </c>
      <c r="D102" s="20" t="s">
        <v>270</v>
      </c>
      <c r="E102" s="20" t="s">
        <v>58</v>
      </c>
      <c r="F102" s="21">
        <v>1</v>
      </c>
      <c r="G102" s="21">
        <v>3</v>
      </c>
      <c r="H102" s="21">
        <v>3</v>
      </c>
      <c r="I102" s="22">
        <f t="shared" si="2"/>
        <v>2.2999999999999998</v>
      </c>
      <c r="J102" s="21" t="s">
        <v>99</v>
      </c>
      <c r="K102" s="23"/>
      <c r="L102" s="24"/>
      <c r="M102" s="25"/>
      <c r="N102" s="23"/>
    </row>
    <row r="103" spans="1:14" ht="31.5" customHeight="1" x14ac:dyDescent="0.3">
      <c r="A103" s="17">
        <v>93</v>
      </c>
      <c r="B103" s="18" t="s">
        <v>66</v>
      </c>
      <c r="C103" s="19" t="s">
        <v>271</v>
      </c>
      <c r="D103" s="20" t="s">
        <v>272</v>
      </c>
      <c r="E103" s="20" t="s">
        <v>55</v>
      </c>
      <c r="F103" s="21">
        <v>3</v>
      </c>
      <c r="G103" s="21">
        <v>5</v>
      </c>
      <c r="H103" s="21">
        <v>4</v>
      </c>
      <c r="I103" s="22">
        <f t="shared" si="2"/>
        <v>4</v>
      </c>
      <c r="J103" s="21" t="s">
        <v>86</v>
      </c>
      <c r="K103" s="23"/>
      <c r="L103" s="24"/>
      <c r="M103" s="25"/>
      <c r="N103" s="23"/>
    </row>
    <row r="104" spans="1:14" ht="31.5" customHeight="1" x14ac:dyDescent="0.3">
      <c r="A104" s="17">
        <v>94</v>
      </c>
      <c r="B104" s="18" t="s">
        <v>66</v>
      </c>
      <c r="C104" s="19" t="s">
        <v>273</v>
      </c>
      <c r="D104" s="20" t="s">
        <v>274</v>
      </c>
      <c r="E104" s="20" t="s">
        <v>55</v>
      </c>
      <c r="F104" s="21">
        <v>1</v>
      </c>
      <c r="G104" s="21">
        <v>3</v>
      </c>
      <c r="H104" s="21">
        <v>3</v>
      </c>
      <c r="I104" s="22">
        <f t="shared" si="2"/>
        <v>2.2999999999999998</v>
      </c>
      <c r="J104" s="21" t="s">
        <v>148</v>
      </c>
      <c r="K104" s="23"/>
      <c r="L104" s="24"/>
      <c r="M104" s="25"/>
      <c r="N104" s="23"/>
    </row>
    <row r="105" spans="1:14" ht="31.5" customHeight="1" x14ac:dyDescent="0.3">
      <c r="A105" s="17">
        <v>95</v>
      </c>
      <c r="B105" s="18" t="s">
        <v>66</v>
      </c>
      <c r="C105" s="19" t="s">
        <v>275</v>
      </c>
      <c r="D105" s="20" t="s">
        <v>276</v>
      </c>
      <c r="E105" s="20" t="s">
        <v>55</v>
      </c>
      <c r="F105" s="21">
        <v>3</v>
      </c>
      <c r="G105" s="21">
        <v>4</v>
      </c>
      <c r="H105" s="21">
        <v>3</v>
      </c>
      <c r="I105" s="22">
        <f t="shared" si="2"/>
        <v>3.3</v>
      </c>
      <c r="J105" s="21" t="s">
        <v>86</v>
      </c>
      <c r="K105" s="23"/>
      <c r="L105" s="24"/>
      <c r="M105" s="25"/>
      <c r="N105" s="23"/>
    </row>
    <row r="106" spans="1:14" ht="31.5" customHeight="1" x14ac:dyDescent="0.3">
      <c r="A106" s="17">
        <v>96</v>
      </c>
      <c r="B106" s="18" t="s">
        <v>66</v>
      </c>
      <c r="C106" s="19" t="s">
        <v>277</v>
      </c>
      <c r="D106" s="20" t="s">
        <v>278</v>
      </c>
      <c r="E106" s="20" t="s">
        <v>58</v>
      </c>
      <c r="F106" s="21">
        <v>1</v>
      </c>
      <c r="G106" s="21">
        <v>3</v>
      </c>
      <c r="H106" s="21">
        <v>3</v>
      </c>
      <c r="I106" s="22">
        <f t="shared" si="2"/>
        <v>2.2999999999999998</v>
      </c>
      <c r="J106" s="21" t="s">
        <v>86</v>
      </c>
      <c r="K106" s="23"/>
      <c r="L106" s="24"/>
      <c r="M106" s="25"/>
      <c r="N106" s="23"/>
    </row>
    <row r="107" spans="1:14" ht="31.5" customHeight="1" x14ac:dyDescent="0.3">
      <c r="A107" s="17">
        <v>97</v>
      </c>
      <c r="B107" s="18" t="s">
        <v>66</v>
      </c>
      <c r="C107" s="19" t="s">
        <v>279</v>
      </c>
      <c r="D107" s="20" t="s">
        <v>280</v>
      </c>
      <c r="E107" s="20" t="s">
        <v>55</v>
      </c>
      <c r="F107" s="21">
        <v>1</v>
      </c>
      <c r="G107" s="21">
        <v>3</v>
      </c>
      <c r="H107" s="21">
        <v>3</v>
      </c>
      <c r="I107" s="22">
        <f t="shared" si="2"/>
        <v>2.2999999999999998</v>
      </c>
      <c r="J107" s="21" t="s">
        <v>99</v>
      </c>
      <c r="K107" s="23"/>
      <c r="L107" s="24"/>
      <c r="M107" s="25"/>
      <c r="N107" s="23"/>
    </row>
    <row r="108" spans="1:14" ht="31.5" customHeight="1" x14ac:dyDescent="0.3">
      <c r="A108" s="17">
        <v>98</v>
      </c>
      <c r="B108" s="18" t="s">
        <v>66</v>
      </c>
      <c r="C108" s="19" t="s">
        <v>281</v>
      </c>
      <c r="D108" s="20" t="s">
        <v>282</v>
      </c>
      <c r="E108" s="20" t="s">
        <v>55</v>
      </c>
      <c r="F108" s="21">
        <v>1</v>
      </c>
      <c r="G108" s="21">
        <v>3</v>
      </c>
      <c r="H108" s="21">
        <v>3</v>
      </c>
      <c r="I108" s="22">
        <f t="shared" si="2"/>
        <v>2.2999999999999998</v>
      </c>
      <c r="J108" s="21" t="s">
        <v>86</v>
      </c>
      <c r="K108" s="23"/>
      <c r="L108" s="24"/>
      <c r="M108" s="25"/>
      <c r="N108" s="23"/>
    </row>
    <row r="109" spans="1:14" ht="31.5" customHeight="1" x14ac:dyDescent="0.3">
      <c r="A109" s="17">
        <v>99</v>
      </c>
      <c r="B109" s="18" t="s">
        <v>66</v>
      </c>
      <c r="C109" s="19" t="s">
        <v>283</v>
      </c>
      <c r="D109" s="20" t="s">
        <v>284</v>
      </c>
      <c r="E109" s="20" t="s">
        <v>58</v>
      </c>
      <c r="F109" s="21">
        <v>1</v>
      </c>
      <c r="G109" s="21">
        <v>2</v>
      </c>
      <c r="H109" s="21">
        <v>2</v>
      </c>
      <c r="I109" s="22">
        <f t="shared" si="2"/>
        <v>1.7</v>
      </c>
      <c r="J109" s="21" t="s">
        <v>148</v>
      </c>
      <c r="K109" s="23"/>
      <c r="L109" s="24"/>
      <c r="M109" s="25"/>
      <c r="N109" s="23"/>
    </row>
    <row r="110" spans="1:14" ht="31.5" customHeight="1" x14ac:dyDescent="0.3">
      <c r="A110" s="17">
        <v>100</v>
      </c>
      <c r="B110" s="18" t="s">
        <v>66</v>
      </c>
      <c r="C110" s="19" t="s">
        <v>285</v>
      </c>
      <c r="D110" s="20" t="s">
        <v>286</v>
      </c>
      <c r="E110" s="20" t="s">
        <v>55</v>
      </c>
      <c r="F110" s="21">
        <v>1</v>
      </c>
      <c r="G110" s="21">
        <v>1</v>
      </c>
      <c r="H110" s="21">
        <v>1</v>
      </c>
      <c r="I110" s="22">
        <f t="shared" si="2"/>
        <v>1</v>
      </c>
      <c r="J110" s="21" t="s">
        <v>148</v>
      </c>
      <c r="K110" s="23"/>
      <c r="L110" s="24"/>
      <c r="M110" s="25"/>
      <c r="N110" s="23"/>
    </row>
    <row r="113" spans="1:1" x14ac:dyDescent="0.3">
      <c r="A113" s="9" t="s">
        <v>42</v>
      </c>
    </row>
  </sheetData>
  <autoFilter ref="A10:N110" xr:uid="{00000000-0009-0000-0000-000002000000}"/>
  <dataValidations count="1">
    <dataValidation type="list" allowBlank="1" sqref="M11:M110" xr:uid="{00000000-0002-0000-0200-000000000000}">
      <formula1>L_Relevant</formula1>
      <formula2>0</formula2>
    </dataValidation>
  </dataValidations>
  <pageMargins left="0.5" right="0.5" top="0.6" bottom="0.6" header="0.511811023622047" footer="0.511811023622047"/>
  <pageSetup paperSize="9"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16"/>
  <sheetViews>
    <sheetView showGridLines="0" zoomScaleNormal="100" workbookViewId="0"/>
  </sheetViews>
  <sheetFormatPr baseColWidth="10" defaultColWidth="8.6640625" defaultRowHeight="14.4" x14ac:dyDescent="0.3"/>
  <cols>
    <col min="1" max="1" width="26" customWidth="1"/>
  </cols>
  <sheetData>
    <row r="1" spans="1:1" ht="18.75" customHeight="1" x14ac:dyDescent="0.3"/>
    <row r="2" spans="1:1" ht="18.75" customHeight="1" x14ac:dyDescent="0.3"/>
    <row r="3" spans="1:1" ht="18.75" customHeight="1" x14ac:dyDescent="0.3"/>
    <row r="4" spans="1:1" ht="18.75" customHeight="1" x14ac:dyDescent="0.3"/>
    <row r="5" spans="1:1" ht="18.75" customHeight="1" x14ac:dyDescent="0.3"/>
    <row r="6" spans="1:1" ht="19.2" x14ac:dyDescent="0.35">
      <c r="A6" s="1" t="s">
        <v>287</v>
      </c>
    </row>
    <row r="7" spans="1:1" x14ac:dyDescent="0.3">
      <c r="A7" s="2" t="s">
        <v>288</v>
      </c>
    </row>
    <row r="8" spans="1:1" ht="3" customHeight="1" x14ac:dyDescent="0.3">
      <c r="A8" s="3"/>
    </row>
    <row r="10" spans="1:1" x14ac:dyDescent="0.3">
      <c r="A10" s="13" t="s">
        <v>82</v>
      </c>
    </row>
    <row r="11" spans="1:1" x14ac:dyDescent="0.3">
      <c r="A11" s="26" t="s">
        <v>289</v>
      </c>
    </row>
    <row r="12" spans="1:1" x14ac:dyDescent="0.3">
      <c r="A12" s="26" t="s">
        <v>290</v>
      </c>
    </row>
    <row r="13" spans="1:1" x14ac:dyDescent="0.3">
      <c r="A13" s="26" t="s">
        <v>291</v>
      </c>
    </row>
    <row r="16" spans="1:1" x14ac:dyDescent="0.3">
      <c r="A16" s="9" t="s">
        <v>42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5</vt:i4>
      </vt:variant>
    </vt:vector>
  </HeadingPairs>
  <TitlesOfParts>
    <vt:vector size="9" baseType="lpstr">
      <vt:lpstr>Anleitung</vt:lpstr>
      <vt:lpstr>Übersicht</vt:lpstr>
      <vt:lpstr>Massnahmen</vt:lpstr>
      <vt:lpstr>Listen</vt:lpstr>
      <vt:lpstr>Anleitung!Druckbereich</vt:lpstr>
      <vt:lpstr>Listen!Druckbereich</vt:lpstr>
      <vt:lpstr>Massnahmen!Druckbereich</vt:lpstr>
      <vt:lpstr>Übersicht!Druckbereich</vt:lpstr>
      <vt:lpstr>Massnahmen!Drucktitel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Sven Brun</cp:lastModifiedBy>
  <cp:revision>1</cp:revision>
  <dcterms:created xsi:type="dcterms:W3CDTF">2026-09-18T09:00:27Z</dcterms:created>
  <dcterms:modified xsi:type="dcterms:W3CDTF">2026-09-18T09:07:42Z</dcterms:modified>
  <dc:language>en-US</dc:language>
</cp:coreProperties>
</file>